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C:\Users\lsa\Downloads\"/>
    </mc:Choice>
  </mc:AlternateContent>
  <xr:revisionPtr revIDLastSave="0" documentId="13_ncr:1_{5D15670D-5620-4A7C-A9A4-F06986D2565A}" xr6:coauthVersionLast="47" xr6:coauthVersionMax="47" xr10:uidLastSave="{00000000-0000-0000-0000-000000000000}"/>
  <workbookProtection workbookAlgorithmName="SHA-512" workbookHashValue="BDttti6slOeShMmxYYp/PxUMQvl6PFRQuedHRzhVtPVUr56oTXCfT/kjEuvEcdbX24GFV7K20yIGCdtybtVmaw==" workbookSaltValue="ES7KCZuCZbN/TL4ppoZZYA==" workbookSpinCount="100000" lockStructure="1"/>
  <bookViews>
    <workbookView xWindow="-120" yWindow="-120" windowWidth="29040" windowHeight="15840" tabRatio="847" activeTab="2" xr2:uid="{00000000-000D-0000-FFFF-FFFF00000000}"/>
  </bookViews>
  <sheets>
    <sheet name="Ajuda" sheetId="23" r:id="rId1"/>
    <sheet name="--" sheetId="32" r:id="rId2"/>
    <sheet name="1 IDENTIFICAÇÃO" sheetId="1" r:id="rId3"/>
    <sheet name="----" sheetId="30" r:id="rId4"/>
    <sheet name="2A AP HIDR" sheetId="14" r:id="rId5"/>
    <sheet name="2B EFMA" sheetId="27" r:id="rId6"/>
    <sheet name="3.RECONVERSÃO" sheetId="18" state="hidden" r:id="rId7"/>
    <sheet name="4.RESERVA AGUA" sheetId="19" state="hidden" r:id="rId8"/>
    <sheet name="5.GARANTIA HÍDRICA" sheetId="22" state="hidden" r:id="rId9"/>
    <sheet name="TABELA_SECA" sheetId="21" state="hidden" r:id="rId10"/>
    <sheet name="TABELA_SECA_EDIA" sheetId="25" state="hidden" r:id="rId11"/>
    <sheet name="TABELA_EDIA" sheetId="24" state="hidden" r:id="rId12"/>
  </sheets>
  <externalReferences>
    <externalReference r:id="rId13"/>
  </externalReferences>
  <definedNames>
    <definedName name="_12_07_2023_15_34">#REF!</definedName>
    <definedName name="N2_N69">[1]!Tabela1[#Data]</definedName>
    <definedName name="nome1" localSheetId="1">Tabela14[#All]</definedName>
    <definedName name="nome1" localSheetId="5">Tabela14[#All]</definedName>
    <definedName name="nome1">Tabela14[#All]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1" i="27" l="1"/>
  <c r="G224" i="27"/>
  <c r="G217" i="27"/>
  <c r="G210" i="27"/>
  <c r="J59" i="27"/>
  <c r="J48" i="27"/>
  <c r="J37" i="27"/>
  <c r="J26" i="27"/>
  <c r="H193" i="14"/>
  <c r="H192" i="14"/>
  <c r="H191" i="14"/>
  <c r="J244" i="14" s="1"/>
  <c r="H190" i="14"/>
  <c r="H189" i="14"/>
  <c r="J242" i="14" s="1"/>
  <c r="H182" i="14"/>
  <c r="H181" i="14"/>
  <c r="I245" i="14" s="1"/>
  <c r="H180" i="14"/>
  <c r="H179" i="14"/>
  <c r="I243" i="14" s="1"/>
  <c r="H178" i="14"/>
  <c r="H171" i="14"/>
  <c r="H246" i="14" s="1"/>
  <c r="H170" i="14"/>
  <c r="H245" i="14" s="1"/>
  <c r="H169" i="14"/>
  <c r="H168" i="14"/>
  <c r="H167" i="14"/>
  <c r="H160" i="14"/>
  <c r="H159" i="14"/>
  <c r="H158" i="14"/>
  <c r="H157" i="14"/>
  <c r="H156" i="14"/>
  <c r="G243" i="14"/>
  <c r="H243" i="14"/>
  <c r="J243" i="14"/>
  <c r="G244" i="14"/>
  <c r="H244" i="14"/>
  <c r="I244" i="14"/>
  <c r="G245" i="14"/>
  <c r="J245" i="14"/>
  <c r="G246" i="14"/>
  <c r="I246" i="14"/>
  <c r="J246" i="14"/>
  <c r="I242" i="14"/>
  <c r="H242" i="14"/>
  <c r="G242" i="14"/>
  <c r="E243" i="14"/>
  <c r="F243" i="14"/>
  <c r="E244" i="14"/>
  <c r="F244" i="14"/>
  <c r="E245" i="14"/>
  <c r="F245" i="14"/>
  <c r="E246" i="14"/>
  <c r="F246" i="14"/>
  <c r="J15" i="27"/>
  <c r="G191" i="27"/>
  <c r="G192" i="27"/>
  <c r="G193" i="27"/>
  <c r="G189" i="27"/>
  <c r="G179" i="27"/>
  <c r="G180" i="27"/>
  <c r="G181" i="27"/>
  <c r="G182" i="27"/>
  <c r="G178" i="27"/>
  <c r="G168" i="27"/>
  <c r="G169" i="27"/>
  <c r="G170" i="27"/>
  <c r="G171" i="27"/>
  <c r="G167" i="27"/>
  <c r="G157" i="27"/>
  <c r="G158" i="27"/>
  <c r="G159" i="27"/>
  <c r="G160" i="27"/>
  <c r="G156" i="27"/>
  <c r="G146" i="27"/>
  <c r="G147" i="27"/>
  <c r="G148" i="27"/>
  <c r="G149" i="27"/>
  <c r="G145" i="27"/>
  <c r="F242" i="27" s="1"/>
  <c r="I132" i="27"/>
  <c r="E242" i="27" s="1"/>
  <c r="I133" i="27"/>
  <c r="E243" i="27" s="1"/>
  <c r="I134" i="27"/>
  <c r="E244" i="27" s="1"/>
  <c r="I135" i="27"/>
  <c r="E245" i="27" s="1"/>
  <c r="I136" i="27"/>
  <c r="E246" i="27" s="1"/>
  <c r="G231" i="14"/>
  <c r="G224" i="14"/>
  <c r="G217" i="14"/>
  <c r="G210" i="14"/>
  <c r="G203" i="14"/>
  <c r="H149" i="14"/>
  <c r="H148" i="14"/>
  <c r="H147" i="14"/>
  <c r="H146" i="14"/>
  <c r="H145" i="14"/>
  <c r="F242" i="14" s="1"/>
  <c r="I136" i="14"/>
  <c r="I135" i="14"/>
  <c r="I134" i="14"/>
  <c r="I133" i="14"/>
  <c r="I132" i="14"/>
  <c r="E242" i="14" s="1"/>
  <c r="J245" i="27"/>
  <c r="H242" i="27"/>
  <c r="AB271" i="27"/>
  <c r="AB272" i="27" s="1"/>
  <c r="AB273" i="27" s="1"/>
  <c r="AB274" i="27" s="1"/>
  <c r="AB275" i="27" s="1"/>
  <c r="AB276" i="27" s="1"/>
  <c r="AB277" i="27" s="1"/>
  <c r="AB278" i="27" s="1"/>
  <c r="AB279" i="27" s="1"/>
  <c r="AB280" i="27" s="1"/>
  <c r="AB281" i="27" s="1"/>
  <c r="AB282" i="27" s="1"/>
  <c r="AB283" i="27" s="1"/>
  <c r="AB284" i="27" s="1"/>
  <c r="AB285" i="27" s="1"/>
  <c r="AB286" i="27" s="1"/>
  <c r="AB287" i="27" s="1"/>
  <c r="AB288" i="27" s="1"/>
  <c r="AB289" i="27" s="1"/>
  <c r="AB290" i="27" s="1"/>
  <c r="AB291" i="27" s="1"/>
  <c r="AB292" i="27" s="1"/>
  <c r="AB293" i="27" s="1"/>
  <c r="AB294" i="27" s="1"/>
  <c r="AB295" i="27" s="1"/>
  <c r="AB296" i="27" s="1"/>
  <c r="AB297" i="27" s="1"/>
  <c r="AB298" i="27" s="1"/>
  <c r="AB299" i="27" s="1"/>
  <c r="AB300" i="27" s="1"/>
  <c r="Y268" i="27"/>
  <c r="W268" i="27"/>
  <c r="K242" i="14" l="1"/>
  <c r="M4" i="27"/>
  <c r="AC268" i="27"/>
  <c r="H304" i="14"/>
  <c r="H306" i="27"/>
  <c r="N53" i="1"/>
  <c r="H289" i="27"/>
  <c r="H288" i="27"/>
  <c r="G286" i="27"/>
  <c r="G285" i="27"/>
  <c r="D283" i="27"/>
  <c r="O280" i="27"/>
  <c r="O271" i="27"/>
  <c r="O270" i="27"/>
  <c r="H289" i="14"/>
  <c r="H288" i="14"/>
  <c r="G286" i="14"/>
  <c r="G285" i="14"/>
  <c r="D283" i="14"/>
  <c r="N271" i="14"/>
  <c r="N270" i="14"/>
  <c r="N280" i="14"/>
  <c r="AA271" i="14"/>
  <c r="AA272" i="14" s="1"/>
  <c r="AA273" i="14" s="1"/>
  <c r="AA274" i="14" s="1"/>
  <c r="AA275" i="14" s="1"/>
  <c r="AA276" i="14" s="1"/>
  <c r="AA277" i="14" s="1"/>
  <c r="AA278" i="14" s="1"/>
  <c r="AA279" i="14" s="1"/>
  <c r="AA280" i="14" s="1"/>
  <c r="AA281" i="14" s="1"/>
  <c r="AA282" i="14" s="1"/>
  <c r="AA283" i="14" s="1"/>
  <c r="AA284" i="14" s="1"/>
  <c r="AA285" i="14" s="1"/>
  <c r="AA286" i="14" s="1"/>
  <c r="AA287" i="14" s="1"/>
  <c r="AA288" i="14" s="1"/>
  <c r="AA289" i="14" s="1"/>
  <c r="AA290" i="14" s="1"/>
  <c r="AA291" i="14" s="1"/>
  <c r="AA292" i="14" s="1"/>
  <c r="AA293" i="14" s="1"/>
  <c r="AA294" i="14" s="1"/>
  <c r="AA295" i="14" s="1"/>
  <c r="AA296" i="14" s="1"/>
  <c r="AA297" i="14" s="1"/>
  <c r="AA298" i="14" s="1"/>
  <c r="AA299" i="14" s="1"/>
  <c r="AA300" i="14" s="1"/>
  <c r="X268" i="14"/>
  <c r="V268" i="14"/>
  <c r="J243" i="27"/>
  <c r="J244" i="27"/>
  <c r="J246" i="27"/>
  <c r="J242" i="27"/>
  <c r="I243" i="27"/>
  <c r="I244" i="27"/>
  <c r="I245" i="27"/>
  <c r="I246" i="27"/>
  <c r="I242" i="27"/>
  <c r="H243" i="27"/>
  <c r="H244" i="27"/>
  <c r="H245" i="27"/>
  <c r="H246" i="27"/>
  <c r="G243" i="27"/>
  <c r="G244" i="27"/>
  <c r="G245" i="27"/>
  <c r="G246" i="27"/>
  <c r="G242" i="27"/>
  <c r="K242" i="27" l="1"/>
  <c r="AB268" i="14"/>
  <c r="Q23" i="25" l="1"/>
  <c r="Q24" i="25"/>
  <c r="Q25" i="25"/>
  <c r="Q26" i="25"/>
  <c r="Q22" i="25"/>
  <c r="Q18" i="25"/>
  <c r="Q19" i="25"/>
  <c r="Q20" i="25"/>
  <c r="Q21" i="25"/>
  <c r="Q17" i="25"/>
  <c r="Q13" i="25"/>
  <c r="Q14" i="25"/>
  <c r="Q15" i="25"/>
  <c r="Q16" i="25"/>
  <c r="Q12" i="25"/>
  <c r="Q8" i="25"/>
  <c r="Q9" i="25"/>
  <c r="Q10" i="25"/>
  <c r="Q11" i="25"/>
  <c r="Q7" i="25"/>
  <c r="Q3" i="25"/>
  <c r="Q4" i="25"/>
  <c r="Q5" i="25"/>
  <c r="Q6" i="25"/>
  <c r="P23" i="25"/>
  <c r="U23" i="25" s="1"/>
  <c r="P24" i="25"/>
  <c r="U24" i="25" s="1"/>
  <c r="P25" i="25"/>
  <c r="U25" i="25" s="1"/>
  <c r="P26" i="25"/>
  <c r="U26" i="25" s="1"/>
  <c r="P22" i="25"/>
  <c r="U22" i="25" s="1"/>
  <c r="P18" i="25"/>
  <c r="U18" i="25" s="1"/>
  <c r="P19" i="25"/>
  <c r="P20" i="25"/>
  <c r="U20" i="25" s="1"/>
  <c r="P21" i="25"/>
  <c r="P17" i="25"/>
  <c r="P13" i="25"/>
  <c r="U13" i="25" s="1"/>
  <c r="P14" i="25"/>
  <c r="P15" i="25"/>
  <c r="P16" i="25"/>
  <c r="U16" i="25" s="1"/>
  <c r="P12" i="25"/>
  <c r="U12" i="25" s="1"/>
  <c r="P8" i="25"/>
  <c r="P9" i="25"/>
  <c r="U9" i="25" s="1"/>
  <c r="P10" i="25"/>
  <c r="P11" i="25"/>
  <c r="U11" i="25" s="1"/>
  <c r="P7" i="25"/>
  <c r="U7" i="25" s="1"/>
  <c r="P3" i="25"/>
  <c r="P4" i="25"/>
  <c r="P5" i="25"/>
  <c r="P6" i="25"/>
  <c r="U6" i="25" s="1"/>
  <c r="F79" i="27"/>
  <c r="F90" i="27"/>
  <c r="F101" i="27"/>
  <c r="F112" i="27"/>
  <c r="F68" i="27"/>
  <c r="A3" i="25"/>
  <c r="A4" i="25" s="1"/>
  <c r="A5" i="25" s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1" i="25" s="1"/>
  <c r="A82" i="25" s="1"/>
  <c r="A83" i="25" s="1"/>
  <c r="A84" i="25" s="1"/>
  <c r="A85" i="25" s="1"/>
  <c r="A86" i="25" s="1"/>
  <c r="A87" i="25" s="1"/>
  <c r="A88" i="25" s="1"/>
  <c r="Q2" i="25"/>
  <c r="P2" i="25"/>
  <c r="H66" i="14"/>
  <c r="F112" i="14"/>
  <c r="E228" i="14" s="1"/>
  <c r="F101" i="14"/>
  <c r="E221" i="14" s="1"/>
  <c r="F90" i="14"/>
  <c r="E214" i="14" s="1"/>
  <c r="F79" i="14"/>
  <c r="E207" i="14" s="1"/>
  <c r="F68" i="14"/>
  <c r="E200" i="14" s="1"/>
  <c r="BF4" i="21"/>
  <c r="BF3" i="21"/>
  <c r="BF23" i="21"/>
  <c r="BF24" i="21"/>
  <c r="BF25" i="21"/>
  <c r="BF26" i="21"/>
  <c r="BF22" i="21"/>
  <c r="BE23" i="21"/>
  <c r="BE24" i="21"/>
  <c r="BE25" i="21"/>
  <c r="BE26" i="21"/>
  <c r="BE22" i="21"/>
  <c r="BF18" i="21"/>
  <c r="BF19" i="21"/>
  <c r="BF20" i="21"/>
  <c r="BF21" i="21"/>
  <c r="BF17" i="21"/>
  <c r="BE18" i="21"/>
  <c r="BE19" i="21"/>
  <c r="BE20" i="21"/>
  <c r="BE21" i="21"/>
  <c r="BE17" i="21"/>
  <c r="BF13" i="21"/>
  <c r="BF14" i="21"/>
  <c r="BF15" i="21"/>
  <c r="BF16" i="21"/>
  <c r="BF12" i="21"/>
  <c r="BE13" i="21"/>
  <c r="BE14" i="21"/>
  <c r="BE15" i="21"/>
  <c r="BE16" i="21"/>
  <c r="BE12" i="21"/>
  <c r="BG3" i="21"/>
  <c r="BG4" i="21"/>
  <c r="BG5" i="21"/>
  <c r="BG6" i="21"/>
  <c r="BG7" i="21"/>
  <c r="BG8" i="21"/>
  <c r="BG9" i="21"/>
  <c r="BG10" i="21"/>
  <c r="BG11" i="21"/>
  <c r="BG12" i="21"/>
  <c r="BG13" i="21"/>
  <c r="BG14" i="21"/>
  <c r="BG15" i="21"/>
  <c r="BG16" i="21"/>
  <c r="BG17" i="21"/>
  <c r="BG18" i="21"/>
  <c r="BG19" i="21"/>
  <c r="BG20" i="21"/>
  <c r="BG21" i="21"/>
  <c r="BG22" i="21"/>
  <c r="BG23" i="21"/>
  <c r="BG24" i="21"/>
  <c r="BG25" i="21"/>
  <c r="BG26" i="21"/>
  <c r="BG2" i="21"/>
  <c r="BF8" i="21"/>
  <c r="BF9" i="21"/>
  <c r="BF10" i="21"/>
  <c r="BF11" i="21"/>
  <c r="BF7" i="21"/>
  <c r="BE8" i="21"/>
  <c r="BE9" i="21"/>
  <c r="BE10" i="21"/>
  <c r="BE11" i="21"/>
  <c r="BE7" i="21"/>
  <c r="BF5" i="21"/>
  <c r="BF6" i="21"/>
  <c r="BE3" i="21"/>
  <c r="BE4" i="21"/>
  <c r="BE5" i="21"/>
  <c r="BE6" i="21"/>
  <c r="BF2" i="21"/>
  <c r="BE2" i="21"/>
  <c r="F246" i="27"/>
  <c r="K246" i="27" s="1"/>
  <c r="F245" i="27"/>
  <c r="K245" i="27" s="1"/>
  <c r="F244" i="27"/>
  <c r="K244" i="27" s="1"/>
  <c r="F243" i="27"/>
  <c r="K243" i="27" s="1"/>
  <c r="G203" i="27"/>
  <c r="H4" i="27"/>
  <c r="H66" i="27" s="1"/>
  <c r="H15" i="14"/>
  <c r="H26" i="14"/>
  <c r="H37" i="14"/>
  <c r="H48" i="14"/>
  <c r="O4" i="25"/>
  <c r="O5" i="25" s="1"/>
  <c r="O6" i="25" s="1"/>
  <c r="O7" i="25" s="1"/>
  <c r="O8" i="25" s="1"/>
  <c r="O9" i="25" s="1"/>
  <c r="O10" i="25" s="1"/>
  <c r="O11" i="25" s="1"/>
  <c r="O12" i="25" s="1"/>
  <c r="O13" i="25" s="1"/>
  <c r="O14" i="25" s="1"/>
  <c r="O15" i="25" s="1"/>
  <c r="O16" i="25" s="1"/>
  <c r="O17" i="25" s="1"/>
  <c r="O18" i="25" s="1"/>
  <c r="O19" i="25" s="1"/>
  <c r="O20" i="25" s="1"/>
  <c r="O21" i="25" s="1"/>
  <c r="O22" i="25" s="1"/>
  <c r="O23" i="25" s="1"/>
  <c r="O24" i="25" s="1"/>
  <c r="O25" i="25" s="1"/>
  <c r="O26" i="25" s="1"/>
  <c r="K3" i="25"/>
  <c r="K4" i="25" s="1"/>
  <c r="K5" i="25" s="1"/>
  <c r="K6" i="25" s="1"/>
  <c r="K7" i="25" s="1"/>
  <c r="K8" i="25" s="1"/>
  <c r="K9" i="25" s="1"/>
  <c r="K10" i="25" s="1"/>
  <c r="K11" i="25" s="1"/>
  <c r="K12" i="25" s="1"/>
  <c r="K13" i="25" s="1"/>
  <c r="K14" i="25" s="1"/>
  <c r="K15" i="25" s="1"/>
  <c r="K16" i="25" s="1"/>
  <c r="K17" i="25" s="1"/>
  <c r="K18" i="25" s="1"/>
  <c r="K19" i="25" s="1"/>
  <c r="K20" i="25" s="1"/>
  <c r="K21" i="25" s="1"/>
  <c r="K22" i="25" s="1"/>
  <c r="K23" i="25" s="1"/>
  <c r="K24" i="25" s="1"/>
  <c r="K25" i="25" s="1"/>
  <c r="K26" i="25" s="1"/>
  <c r="K27" i="25" s="1"/>
  <c r="K28" i="25" s="1"/>
  <c r="K29" i="25" s="1"/>
  <c r="K30" i="25" s="1"/>
  <c r="K31" i="25" s="1"/>
  <c r="K32" i="25" s="1"/>
  <c r="K33" i="25" s="1"/>
  <c r="K34" i="25" s="1"/>
  <c r="K35" i="25" s="1"/>
  <c r="K36" i="25" s="1"/>
  <c r="K37" i="25" s="1"/>
  <c r="K38" i="25" s="1"/>
  <c r="K39" i="25" s="1"/>
  <c r="K40" i="25" s="1"/>
  <c r="K41" i="25" s="1"/>
  <c r="K42" i="25" s="1"/>
  <c r="K43" i="25" s="1"/>
  <c r="K44" i="25" s="1"/>
  <c r="K45" i="25" s="1"/>
  <c r="K46" i="25" s="1"/>
  <c r="K47" i="25" s="1"/>
  <c r="K48" i="25" s="1"/>
  <c r="K49" i="25" s="1"/>
  <c r="K50" i="25" s="1"/>
  <c r="E250" i="27" l="1"/>
  <c r="E251" i="27"/>
  <c r="U21" i="25"/>
  <c r="H109" i="27" s="1"/>
  <c r="J109" i="27" s="1"/>
  <c r="U8" i="25"/>
  <c r="H84" i="27" s="1"/>
  <c r="J84" i="27" s="1"/>
  <c r="U5" i="25"/>
  <c r="H75" i="27" s="1"/>
  <c r="J75" i="27" s="1"/>
  <c r="U4" i="25"/>
  <c r="H74" i="27" s="1"/>
  <c r="J74" i="27" s="1"/>
  <c r="U15" i="25"/>
  <c r="H97" i="27" s="1"/>
  <c r="J97" i="27" s="1"/>
  <c r="U14" i="25"/>
  <c r="H96" i="27" s="1"/>
  <c r="J96" i="27" s="1"/>
  <c r="U10" i="25"/>
  <c r="H86" i="27" s="1"/>
  <c r="J86" i="27" s="1"/>
  <c r="U17" i="25"/>
  <c r="H105" i="27" s="1"/>
  <c r="J105" i="27" s="1"/>
  <c r="U19" i="25"/>
  <c r="H107" i="27" s="1"/>
  <c r="J107" i="27" s="1"/>
  <c r="H76" i="27"/>
  <c r="J76" i="27" s="1"/>
  <c r="H98" i="27"/>
  <c r="J98" i="27" s="1"/>
  <c r="H120" i="27"/>
  <c r="J120" i="27" s="1"/>
  <c r="H83" i="27"/>
  <c r="J83" i="27" s="1"/>
  <c r="H87" i="27"/>
  <c r="J87" i="27" s="1"/>
  <c r="H119" i="27"/>
  <c r="J119" i="27" s="1"/>
  <c r="H118" i="27"/>
  <c r="J118" i="27" s="1"/>
  <c r="H85" i="27"/>
  <c r="J85" i="27" s="1"/>
  <c r="H117" i="27"/>
  <c r="J117" i="27" s="1"/>
  <c r="BH7" i="21"/>
  <c r="BI7" i="21" s="1"/>
  <c r="BJ7" i="21" s="1"/>
  <c r="BH6" i="21"/>
  <c r="K245" i="14"/>
  <c r="S2" i="25"/>
  <c r="BH3" i="21"/>
  <c r="BH4" i="21"/>
  <c r="BH5" i="21"/>
  <c r="K243" i="14"/>
  <c r="K246" i="14"/>
  <c r="K244" i="14"/>
  <c r="R3" i="25"/>
  <c r="F253" i="27" l="1"/>
  <c r="F272" i="27" s="1"/>
  <c r="H106" i="27"/>
  <c r="J106" i="27" s="1"/>
  <c r="H95" i="27"/>
  <c r="J95" i="27" s="1"/>
  <c r="H108" i="27"/>
  <c r="J108" i="27" s="1"/>
  <c r="J88" i="27"/>
  <c r="G83" i="14"/>
  <c r="I83" i="14" s="1"/>
  <c r="E251" i="14"/>
  <c r="T2" i="25"/>
  <c r="U2" i="25" s="1"/>
  <c r="H72" i="27" s="1"/>
  <c r="E250" i="14"/>
  <c r="S3" i="25"/>
  <c r="T3" i="25" s="1"/>
  <c r="U3" i="25" s="1"/>
  <c r="R4" i="25"/>
  <c r="AM265" i="27" l="1"/>
  <c r="J72" i="27"/>
  <c r="J110" i="27"/>
  <c r="H73" i="27"/>
  <c r="J73" i="27" s="1"/>
  <c r="F253" i="14"/>
  <c r="S4" i="25"/>
  <c r="T4" i="25" s="1"/>
  <c r="R5" i="25"/>
  <c r="J77" i="27" l="1"/>
  <c r="F272" i="14"/>
  <c r="AL265" i="14" s="1"/>
  <c r="S5" i="25"/>
  <c r="T5" i="25" s="1"/>
  <c r="R6" i="25"/>
  <c r="S6" i="25" l="1"/>
  <c r="T6" i="25" s="1"/>
  <c r="R7" i="25"/>
  <c r="S7" i="25" l="1"/>
  <c r="T7" i="25" s="1"/>
  <c r="R8" i="25"/>
  <c r="S8" i="25" l="1"/>
  <c r="T8" i="25" s="1"/>
  <c r="R9" i="25"/>
  <c r="S9" i="25" l="1"/>
  <c r="T9" i="25" s="1"/>
  <c r="R10" i="25"/>
  <c r="S10" i="25" l="1"/>
  <c r="T10" i="25" s="1"/>
  <c r="R11" i="25"/>
  <c r="S11" i="25" l="1"/>
  <c r="T11" i="25" s="1"/>
  <c r="R12" i="25"/>
  <c r="S12" i="25" l="1"/>
  <c r="T12" i="25" s="1"/>
  <c r="H94" i="27" s="1"/>
  <c r="R13" i="25"/>
  <c r="J94" i="27" l="1"/>
  <c r="J99" i="27" s="1"/>
  <c r="S13" i="25"/>
  <c r="T13" i="25" s="1"/>
  <c r="R14" i="25"/>
  <c r="S14" i="25" l="1"/>
  <c r="T14" i="25" s="1"/>
  <c r="R15" i="25"/>
  <c r="S15" i="25" l="1"/>
  <c r="T15" i="25" s="1"/>
  <c r="R16" i="25"/>
  <c r="S16" i="25" l="1"/>
  <c r="T16" i="25" s="1"/>
  <c r="R17" i="25"/>
  <c r="S17" i="25" l="1"/>
  <c r="T17" i="25" s="1"/>
  <c r="R18" i="25"/>
  <c r="S18" i="25" l="1"/>
  <c r="T18" i="25" s="1"/>
  <c r="R19" i="25"/>
  <c r="S19" i="25" l="1"/>
  <c r="T19" i="25" s="1"/>
  <c r="R20" i="25"/>
  <c r="S20" i="25" l="1"/>
  <c r="T20" i="25" s="1"/>
  <c r="R21" i="25"/>
  <c r="S21" i="25" l="1"/>
  <c r="T21" i="25" s="1"/>
  <c r="R22" i="25"/>
  <c r="S22" i="25" l="1"/>
  <c r="T22" i="25" s="1"/>
  <c r="H116" i="27" s="1"/>
  <c r="J116" i="27" s="1"/>
  <c r="J121" i="27" s="1"/>
  <c r="M65" i="27" s="1"/>
  <c r="F271" i="27" s="1"/>
  <c r="R23" i="25"/>
  <c r="AL265" i="27" l="1"/>
  <c r="AN265" i="27" s="1"/>
  <c r="D277" i="27" s="1"/>
  <c r="S23" i="25"/>
  <c r="T23" i="25" s="1"/>
  <c r="R24" i="25"/>
  <c r="S24" i="25" l="1"/>
  <c r="T24" i="25" s="1"/>
  <c r="R25" i="25"/>
  <c r="B7" i="22"/>
  <c r="B8" i="22"/>
  <c r="B9" i="22"/>
  <c r="B10" i="22"/>
  <c r="B6" i="22"/>
  <c r="B64" i="19"/>
  <c r="B65" i="19"/>
  <c r="B66" i="19"/>
  <c r="B67" i="19"/>
  <c r="B63" i="19"/>
  <c r="B53" i="19"/>
  <c r="B54" i="19"/>
  <c r="B55" i="19"/>
  <c r="B56" i="19"/>
  <c r="B52" i="19"/>
  <c r="B42" i="19"/>
  <c r="B43" i="19"/>
  <c r="B44" i="19"/>
  <c r="B45" i="19"/>
  <c r="B41" i="19"/>
  <c r="B31" i="19"/>
  <c r="B32" i="19"/>
  <c r="B33" i="19"/>
  <c r="B34" i="19"/>
  <c r="B30" i="19"/>
  <c r="B20" i="19"/>
  <c r="B21" i="19"/>
  <c r="B22" i="19"/>
  <c r="B23" i="19"/>
  <c r="B19" i="19"/>
  <c r="B8" i="19"/>
  <c r="B9" i="19"/>
  <c r="B10" i="19" s="1"/>
  <c r="B7" i="19"/>
  <c r="B6" i="19"/>
  <c r="S25" i="25" l="1"/>
  <c r="T25" i="25" s="1"/>
  <c r="R26" i="25"/>
  <c r="S26" i="25" s="1"/>
  <c r="T26" i="25" s="1"/>
  <c r="D7" i="22"/>
  <c r="D8" i="22"/>
  <c r="D9" i="22"/>
  <c r="D10" i="22"/>
  <c r="D6" i="22"/>
  <c r="D4" i="18"/>
  <c r="C102" i="19" l="1"/>
  <c r="C95" i="19"/>
  <c r="C88" i="19"/>
  <c r="C81" i="19"/>
  <c r="C74" i="19"/>
  <c r="D48" i="18"/>
  <c r="D37" i="18"/>
  <c r="D26" i="18"/>
  <c r="E8" i="19" l="1"/>
  <c r="C8" i="22" s="1"/>
  <c r="E7" i="19"/>
  <c r="C7" i="22" s="1"/>
  <c r="E9" i="19"/>
  <c r="C9" i="22" s="1"/>
  <c r="E10" i="19"/>
  <c r="C10" i="22" s="1"/>
  <c r="E6" i="19"/>
  <c r="C6" i="22" s="1"/>
  <c r="I7" i="22" l="1"/>
  <c r="I8" i="22"/>
  <c r="I9" i="22"/>
  <c r="I10" i="22"/>
  <c r="I6" i="22"/>
  <c r="C15" i="22" l="1"/>
  <c r="C14" i="22"/>
  <c r="D17" i="22" l="1"/>
  <c r="H59" i="14" l="1"/>
  <c r="K4" i="14" s="1"/>
  <c r="BD4" i="21" l="1"/>
  <c r="BD5" i="21" s="1"/>
  <c r="BD6" i="21" s="1"/>
  <c r="BD7" i="21" s="1"/>
  <c r="BD8" i="21" s="1"/>
  <c r="BD9" i="21" s="1"/>
  <c r="BD10" i="21" s="1"/>
  <c r="BD11" i="21" s="1"/>
  <c r="BD12" i="21" s="1"/>
  <c r="BD13" i="21" s="1"/>
  <c r="BD14" i="21" s="1"/>
  <c r="BD15" i="21" s="1"/>
  <c r="BD16" i="21" s="1"/>
  <c r="BD17" i="21" s="1"/>
  <c r="BD18" i="21" s="1"/>
  <c r="BD19" i="21" s="1"/>
  <c r="BD20" i="21" s="1"/>
  <c r="BD21" i="21" s="1"/>
  <c r="BD22" i="21" s="1"/>
  <c r="BD23" i="21" s="1"/>
  <c r="BD24" i="21" s="1"/>
  <c r="BD25" i="21" s="1"/>
  <c r="BD26" i="21" s="1"/>
  <c r="AZ3" i="21"/>
  <c r="AZ4" i="21" s="1"/>
  <c r="AZ5" i="21" s="1"/>
  <c r="AZ6" i="21" s="1"/>
  <c r="AZ7" i="21" s="1"/>
  <c r="AZ8" i="21" s="1"/>
  <c r="AZ9" i="21" s="1"/>
  <c r="AZ10" i="21" s="1"/>
  <c r="AZ11" i="21" s="1"/>
  <c r="AZ12" i="21" s="1"/>
  <c r="AZ13" i="21" s="1"/>
  <c r="AZ14" i="21" s="1"/>
  <c r="AZ15" i="21" s="1"/>
  <c r="AZ16" i="21" s="1"/>
  <c r="AZ17" i="21" s="1"/>
  <c r="AZ18" i="21" s="1"/>
  <c r="AZ19" i="21" s="1"/>
  <c r="AZ20" i="21" s="1"/>
  <c r="AZ21" i="21" s="1"/>
  <c r="AZ22" i="21" s="1"/>
  <c r="AZ23" i="21" s="1"/>
  <c r="AZ24" i="21" s="1"/>
  <c r="AZ25" i="21" s="1"/>
  <c r="AZ26" i="21" s="1"/>
  <c r="AZ27" i="21" s="1"/>
  <c r="AZ28" i="21" s="1"/>
  <c r="AZ29" i="21" s="1"/>
  <c r="AZ30" i="21" s="1"/>
  <c r="AZ31" i="21" s="1"/>
  <c r="AZ32" i="21" s="1"/>
  <c r="AZ33" i="21" s="1"/>
  <c r="AZ34" i="21" s="1"/>
  <c r="AZ35" i="21" s="1"/>
  <c r="AZ36" i="21" s="1"/>
  <c r="AZ37" i="21" s="1"/>
  <c r="AZ38" i="21" s="1"/>
  <c r="AZ39" i="21" s="1"/>
  <c r="AZ40" i="21" s="1"/>
  <c r="AZ41" i="21" s="1"/>
  <c r="AZ42" i="21" s="1"/>
  <c r="AZ43" i="21" s="1"/>
  <c r="AZ44" i="21" s="1"/>
  <c r="AZ45" i="21" s="1"/>
  <c r="AZ46" i="21" s="1"/>
  <c r="AZ47" i="21" s="1"/>
  <c r="AZ48" i="21" s="1"/>
  <c r="AZ49" i="21" s="1"/>
  <c r="AZ50" i="21" s="1"/>
  <c r="BH2" i="21" l="1"/>
  <c r="BI5" i="21"/>
  <c r="BJ5" i="21" s="1"/>
  <c r="G75" i="14" s="1"/>
  <c r="I75" i="14" s="1"/>
  <c r="BI3" i="21"/>
  <c r="BJ3" i="21" s="1"/>
  <c r="G73" i="14" s="1"/>
  <c r="I73" i="14" s="1"/>
  <c r="BI4" i="21"/>
  <c r="BJ4" i="21" s="1"/>
  <c r="G74" i="14" s="1"/>
  <c r="I74" i="14" s="1"/>
  <c r="BI6" i="21"/>
  <c r="BJ6" i="21" s="1"/>
  <c r="G76" i="14" s="1"/>
  <c r="I76" i="14" s="1"/>
  <c r="F2" i="18"/>
  <c r="H4" i="14"/>
  <c r="BI2" i="21" l="1"/>
  <c r="E12" i="18"/>
  <c r="G12" i="18" s="1"/>
  <c r="E9" i="18"/>
  <c r="G9" i="18" s="1"/>
  <c r="E11" i="18"/>
  <c r="G11" i="18" s="1"/>
  <c r="E19" i="18"/>
  <c r="G19" i="18" s="1"/>
  <c r="E10" i="18"/>
  <c r="G10" i="18" s="1"/>
  <c r="BH8" i="21"/>
  <c r="BI8" i="21" s="1"/>
  <c r="BJ8" i="21" s="1"/>
  <c r="G84" i="14" s="1"/>
  <c r="I84" i="14" s="1"/>
  <c r="BJ2" i="21" l="1"/>
  <c r="G72" i="14" s="1"/>
  <c r="E20" i="18"/>
  <c r="G20" i="18" s="1"/>
  <c r="BH9" i="21"/>
  <c r="BI9" i="21" s="1"/>
  <c r="BJ9" i="21" s="1"/>
  <c r="G85" i="14" s="1"/>
  <c r="I85" i="14" s="1"/>
  <c r="D15" i="18"/>
  <c r="E8" i="18" l="1"/>
  <c r="G8" i="18" s="1"/>
  <c r="G13" i="18" s="1"/>
  <c r="I72" i="14"/>
  <c r="I77" i="14" s="1"/>
  <c r="E21" i="18"/>
  <c r="G21" i="18" s="1"/>
  <c r="BH10" i="21"/>
  <c r="BI10" i="21" s="1"/>
  <c r="BJ10" i="21" s="1"/>
  <c r="G86" i="14" s="1"/>
  <c r="I86" i="14" s="1"/>
  <c r="E22" i="18" l="1"/>
  <c r="G22" i="18" s="1"/>
  <c r="BH11" i="21"/>
  <c r="BI11" i="21" s="1"/>
  <c r="BJ11" i="21" s="1"/>
  <c r="G87" i="14" s="1"/>
  <c r="I87" i="14" s="1"/>
  <c r="I88" i="14" s="1"/>
  <c r="E105" i="19"/>
  <c r="E98" i="19"/>
  <c r="E91" i="19"/>
  <c r="E84" i="19"/>
  <c r="E77" i="19"/>
  <c r="E23" i="18" l="1"/>
  <c r="BH12" i="21"/>
  <c r="BI12" i="21" s="1"/>
  <c r="BJ12" i="21" s="1"/>
  <c r="G94" i="14" s="1"/>
  <c r="I94" i="14" s="1"/>
  <c r="G23" i="18" l="1"/>
  <c r="G24" i="18" s="1"/>
  <c r="E30" i="18"/>
  <c r="G30" i="18" s="1"/>
  <c r="BH13" i="21"/>
  <c r="BI13" i="21" s="1"/>
  <c r="BJ13" i="21" s="1"/>
  <c r="G95" i="14" s="1"/>
  <c r="I95" i="14" s="1"/>
  <c r="E31" i="18" l="1"/>
  <c r="G31" i="18" s="1"/>
  <c r="BH14" i="21"/>
  <c r="BI14" i="21" s="1"/>
  <c r="BJ14" i="21" s="1"/>
  <c r="G96" i="14" s="1"/>
  <c r="I96" i="14" s="1"/>
  <c r="E32" i="18" l="1"/>
  <c r="G32" i="18" s="1"/>
  <c r="BH15" i="21"/>
  <c r="BI15" i="21" s="1"/>
  <c r="BJ15" i="21" s="1"/>
  <c r="G97" i="14" s="1"/>
  <c r="I97" i="14" s="1"/>
  <c r="E33" i="18" l="1"/>
  <c r="G33" i="18" s="1"/>
  <c r="BH16" i="21"/>
  <c r="BI16" i="21" s="1"/>
  <c r="BJ16" i="21" s="1"/>
  <c r="G98" i="14" s="1"/>
  <c r="I98" i="14" s="1"/>
  <c r="I99" i="14" s="1"/>
  <c r="E34" i="18" l="1"/>
  <c r="BH17" i="21"/>
  <c r="BI17" i="21" s="1"/>
  <c r="BJ17" i="21" s="1"/>
  <c r="G105" i="14" s="1"/>
  <c r="I105" i="14" s="1"/>
  <c r="G34" i="18" l="1"/>
  <c r="G35" i="18" s="1"/>
  <c r="E41" i="18"/>
  <c r="G41" i="18" s="1"/>
  <c r="BH18" i="21"/>
  <c r="BI18" i="21" s="1"/>
  <c r="BJ18" i="21" s="1"/>
  <c r="G106" i="14" s="1"/>
  <c r="I106" i="14" s="1"/>
  <c r="E42" i="18" l="1"/>
  <c r="G42" i="18" s="1"/>
  <c r="BH19" i="21"/>
  <c r="BI19" i="21" s="1"/>
  <c r="BJ19" i="21" s="1"/>
  <c r="G107" i="14" s="1"/>
  <c r="I107" i="14" s="1"/>
  <c r="E43" i="18" l="1"/>
  <c r="G43" i="18" s="1"/>
  <c r="BH20" i="21"/>
  <c r="BI20" i="21" s="1"/>
  <c r="BJ20" i="21" s="1"/>
  <c r="G108" i="14" s="1"/>
  <c r="I108" i="14" s="1"/>
  <c r="E44" i="18" l="1"/>
  <c r="G44" i="18" s="1"/>
  <c r="BH21" i="21"/>
  <c r="BI21" i="21" s="1"/>
  <c r="BJ21" i="21" s="1"/>
  <c r="G109" i="14" s="1"/>
  <c r="I109" i="14" s="1"/>
  <c r="I110" i="14" s="1"/>
  <c r="E45" i="18" l="1"/>
  <c r="BH22" i="21"/>
  <c r="BI22" i="21" s="1"/>
  <c r="BJ22" i="21" s="1"/>
  <c r="G116" i="14" s="1"/>
  <c r="I116" i="14" s="1"/>
  <c r="G45" i="18" l="1"/>
  <c r="G46" i="18" s="1"/>
  <c r="E52" i="18"/>
  <c r="G52" i="18" s="1"/>
  <c r="BH23" i="21"/>
  <c r="BI23" i="21" s="1"/>
  <c r="BJ23" i="21" s="1"/>
  <c r="G117" i="14" s="1"/>
  <c r="I117" i="14" s="1"/>
  <c r="E53" i="18" l="1"/>
  <c r="G53" i="18" s="1"/>
  <c r="BH24" i="21"/>
  <c r="BI24" i="21" s="1"/>
  <c r="BJ24" i="21" s="1"/>
  <c r="G118" i="14" s="1"/>
  <c r="I118" i="14" s="1"/>
  <c r="E54" i="18" l="1"/>
  <c r="G54" i="18" s="1"/>
  <c r="BH26" i="21"/>
  <c r="BI26" i="21" s="1"/>
  <c r="BJ26" i="21" s="1"/>
  <c r="G120" i="14" s="1"/>
  <c r="I120" i="14" s="1"/>
  <c r="BH25" i="21"/>
  <c r="BI25" i="21" s="1"/>
  <c r="BJ25" i="21" s="1"/>
  <c r="G119" i="14" s="1"/>
  <c r="I119" i="14" s="1"/>
  <c r="I121" i="14" l="1"/>
  <c r="E55" i="18"/>
  <c r="G55" i="18" s="1"/>
  <c r="E56" i="18"/>
  <c r="G56" i="18" s="1"/>
  <c r="K66" i="14" l="1"/>
  <c r="F271" i="14" s="1"/>
  <c r="AK265" i="14" s="1"/>
  <c r="AM265" i="14" s="1"/>
  <c r="D277" i="14" s="1"/>
  <c r="G57" i="18"/>
  <c r="J2" i="18" s="1"/>
  <c r="E200" i="27" l="1"/>
  <c r="E207" i="27"/>
  <c r="E228" i="27"/>
  <c r="E221" i="27"/>
  <c r="E214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tc={37E5DA86-DA1A-4ECF-B640-27349CD8D5B0}</author>
    <author>tc={AA623E4F-4F47-4C15-80E5-325C73A85FB3}</author>
    <author>tc={501DD13F-E72A-42AB-9E5D-C63F0E08A30D}</author>
  </authors>
  <commentList>
    <comment ref="H130" authorId="0" shapeId="0" xr:uid="{37E5DA86-DA1A-4ECF-B640-27349CD8D5B0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Consumos devido à ação humana. Inclui-se caudais ecológicos, produção elétrica, abastecimento urbano ou industrial, adução a outros AH, etc…. (não inclui evaporação)</t>
      </text>
    </comment>
    <comment ref="G143" authorId="1" shapeId="0" xr:uid="{AA623E4F-4F47-4C15-80E5-325C73A85FB3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Inclui-se caudais ecológicos, produção elétrica, abastecimento urbano ou industrial, etc</t>
      </text>
    </comment>
    <comment ref="G154" authorId="2" shapeId="0" xr:uid="{501DD13F-E72A-42AB-9E5D-C63F0E08A30D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Inclui-se caudais ecológicos, produção elétrica, abastecimento urbano ou industrial, etc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tc={AA7D8F39-62DE-4AB9-9D1A-EF7B4B35BBC7}</author>
    <author>tc={86C3A1EB-2BD2-4BC4-8E79-5980A41DE5BB}</author>
  </authors>
  <commentList>
    <comment ref="J4" authorId="0" shapeId="0" xr:uid="{AA7D8F39-62DE-4AB9-9D1A-EF7B4B35BBC7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Tecto Dotacional - Valor imposto como máxima dotação para a respectiva campanha de rega, independentemente da cultura. Pode ser editado anualmente</t>
      </text>
    </comment>
    <comment ref="J66" authorId="1" shapeId="0" xr:uid="{86C3A1EB-2BD2-4BC4-8E79-5980A41DE5BB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Tecto Dotacional - Valor imposto como máxima dotação para a respectiva campanha de rega, independentemente da cultura. Pode ser editado anualmente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tc={F75FFC9F-E89B-486A-B89C-0AB36F9DF62E}</author>
  </authors>
  <commentList>
    <comment ref="Z1" authorId="0" shapeId="0" xr:uid="{F75FFC9F-E89B-486A-B89C-0AB36F9DF62E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Zona que foi anulada. Numa primeira versao seriam 8 zonas que depois foram fundidas em 7</t>
      </text>
    </comment>
  </commentList>
</comments>
</file>

<file path=xl/sharedStrings.xml><?xml version="1.0" encoding="utf-8"?>
<sst xmlns="http://schemas.openxmlformats.org/spreadsheetml/2006/main" count="4095" uniqueCount="640">
  <si>
    <t>Espaço reservado aos serviços</t>
  </si>
  <si>
    <t>Fornecimento de água a título precário a culturas permanentes nos Aproveitamentos Hidroagrícolas</t>
  </si>
  <si>
    <t xml:space="preserve">3. Identificação do Agricultor, Titular da Exploração </t>
  </si>
  <si>
    <t>2. Identificação do Responsável Técnico pelo Preenchimento do Requerimento</t>
  </si>
  <si>
    <t>Ano</t>
  </si>
  <si>
    <t>TIPO DE REGA</t>
  </si>
  <si>
    <t>VOLUMES CONSUMIDOS NA CAMPANHA DE REGA (m3)</t>
  </si>
  <si>
    <t>SUB AREA 1</t>
  </si>
  <si>
    <t>SUB AREA 2</t>
  </si>
  <si>
    <t>SUB AREA 3</t>
  </si>
  <si>
    <t>SUB AREA 4</t>
  </si>
  <si>
    <t>SUB AREA 5</t>
  </si>
  <si>
    <t>DESIGNAÇÃO:</t>
  </si>
  <si>
    <t>VOLUMES A CONSUMIR NA CAMPANHA DE REGA (m3)</t>
  </si>
  <si>
    <t>Origem de Água 1</t>
  </si>
  <si>
    <t>Origem de Água 2</t>
  </si>
  <si>
    <t>Origem de Água 3</t>
  </si>
  <si>
    <t>Origem de Água 4</t>
  </si>
  <si>
    <t>Origem de Água 5</t>
  </si>
  <si>
    <t>Total Área Beneficiada (1)</t>
  </si>
  <si>
    <t>Total Area Precários (2)</t>
  </si>
  <si>
    <t>Sub Area a Reconverter</t>
  </si>
  <si>
    <t>Origem de Água Utilizada</t>
  </si>
  <si>
    <t>% uso desta origem</t>
  </si>
  <si>
    <t>I. Consumos de água no perímetro (área beneficiada) nos últimos cinco anos (m3);</t>
  </si>
  <si>
    <t>II. Reservas hídricas anuais úteis no Aproveitamento Hidroagrícola/bloco, nos últimos cinco anos (hm3).</t>
  </si>
  <si>
    <t>II. Correspondência  entre Origens de Água e Areas a Reconverter</t>
  </si>
  <si>
    <t>Total</t>
  </si>
  <si>
    <t>Aspersão</t>
  </si>
  <si>
    <t>Pivot</t>
  </si>
  <si>
    <t>Micro-Aspersão</t>
  </si>
  <si>
    <t>Gota-a-Gota</t>
  </si>
  <si>
    <t>Subterrânea</t>
  </si>
  <si>
    <t>Canhão</t>
  </si>
  <si>
    <t>Culturas</t>
  </si>
  <si>
    <t xml:space="preserve">Abacate </t>
  </si>
  <si>
    <t>Abóboras e aboborinhas</t>
  </si>
  <si>
    <t>Agrião</t>
  </si>
  <si>
    <t>Alfarrobeira</t>
  </si>
  <si>
    <t>Algodão</t>
  </si>
  <si>
    <t>Alho</t>
  </si>
  <si>
    <t>Alho-francês</t>
  </si>
  <si>
    <t>Ameixa</t>
  </si>
  <si>
    <t>Amendoeira (FAO)</t>
  </si>
  <si>
    <t>Amendoeira (Girona)</t>
  </si>
  <si>
    <t>Amendoim</t>
  </si>
  <si>
    <t>Ananás</t>
  </si>
  <si>
    <t>Anona</t>
  </si>
  <si>
    <t>Araça</t>
  </si>
  <si>
    <t xml:space="preserve">Aromaticas </t>
  </si>
  <si>
    <t>Aveia</t>
  </si>
  <si>
    <t>Avelã</t>
  </si>
  <si>
    <t>Azevém</t>
  </si>
  <si>
    <t>Bambu</t>
  </si>
  <si>
    <t>Banana</t>
  </si>
  <si>
    <t>Batata</t>
  </si>
  <si>
    <t>Batata Doce</t>
  </si>
  <si>
    <t>Beringela</t>
  </si>
  <si>
    <t>Bersim</t>
  </si>
  <si>
    <t>Beterraba</t>
  </si>
  <si>
    <t>Cana de Açucar</t>
  </si>
  <si>
    <t>Cânhamo</t>
  </si>
  <si>
    <t>Cartamo</t>
  </si>
  <si>
    <t>Castanha</t>
  </si>
  <si>
    <t>Cebola fresca</t>
  </si>
  <si>
    <t>Cebola seca</t>
  </si>
  <si>
    <t>Cenoura</t>
  </si>
  <si>
    <t>Cevada</t>
  </si>
  <si>
    <t>Chá</t>
  </si>
  <si>
    <t>Chicharo</t>
  </si>
  <si>
    <t>Chuchu</t>
  </si>
  <si>
    <t>Colza</t>
  </si>
  <si>
    <t>Couve-flor</t>
  </si>
  <si>
    <t>Cruciferas Set. (Brocolos, Repolho, Couve Galega, Couve de Bruxelas)</t>
  </si>
  <si>
    <t>Cruciferas Março (Brocolos, Repolho, Couve Galega, Couve de Bruxelas)</t>
  </si>
  <si>
    <t>Curcubitaceas (Pepino, abobora)</t>
  </si>
  <si>
    <t>Curgete</t>
  </si>
  <si>
    <t>Damasco</t>
  </si>
  <si>
    <t>Diospireiro</t>
  </si>
  <si>
    <t>Ervilha</t>
  </si>
  <si>
    <t>Ervilhaca</t>
  </si>
  <si>
    <t>Espargo</t>
  </si>
  <si>
    <t>Espinafre, Nabiça</t>
  </si>
  <si>
    <t>Fava</t>
  </si>
  <si>
    <t>Feijão Seco</t>
  </si>
  <si>
    <t>Feijão Verde</t>
  </si>
  <si>
    <t>Figo da India</t>
  </si>
  <si>
    <t>Figueira</t>
  </si>
  <si>
    <t>Flores</t>
  </si>
  <si>
    <t>Ginja</t>
  </si>
  <si>
    <t>Girassol</t>
  </si>
  <si>
    <t>Goji</t>
  </si>
  <si>
    <t>Grão-de-Bico</t>
  </si>
  <si>
    <t>Groselha</t>
  </si>
  <si>
    <t>Inhame</t>
  </si>
  <si>
    <t>Kiwi</t>
  </si>
  <si>
    <t xml:space="preserve">Laranja  </t>
  </si>
  <si>
    <t>Lentilha</t>
  </si>
  <si>
    <t xml:space="preserve">Limão </t>
  </si>
  <si>
    <t>Linho</t>
  </si>
  <si>
    <t>Lupulo</t>
  </si>
  <si>
    <t>Luzerna</t>
  </si>
  <si>
    <t>Maçã</t>
  </si>
  <si>
    <t>Maracujá</t>
  </si>
  <si>
    <t>Marmelo</t>
  </si>
  <si>
    <t>Medronho</t>
  </si>
  <si>
    <t>Melancia</t>
  </si>
  <si>
    <t>Melão</t>
  </si>
  <si>
    <t>Meloa</t>
  </si>
  <si>
    <t>Milho Forragem</t>
  </si>
  <si>
    <t>Milho Grão</t>
  </si>
  <si>
    <t>Morango</t>
  </si>
  <si>
    <t>Nabo/Rabano/Rabanete</t>
  </si>
  <si>
    <t>Nêspera</t>
  </si>
  <si>
    <t>Nogueira</t>
  </si>
  <si>
    <t>Olival Tradicional  (10*10) (Dméd=5m)</t>
  </si>
  <si>
    <t>Olival Intensivo  (7*5) (Dméd=4m)</t>
  </si>
  <si>
    <t>Olival Sebe (4*1,35) (Dméd=1,75m)</t>
  </si>
  <si>
    <t>Pepino</t>
  </si>
  <si>
    <t>Pequenos frutos (mirtilos)</t>
  </si>
  <si>
    <t>Pera</t>
  </si>
  <si>
    <t>Pêssego</t>
  </si>
  <si>
    <t>Physalis</t>
  </si>
  <si>
    <t>Pimento</t>
  </si>
  <si>
    <t>Pistácios</t>
  </si>
  <si>
    <t>Pitaia</t>
  </si>
  <si>
    <t>Pomóideas</t>
  </si>
  <si>
    <t>Prado Temporario</t>
  </si>
  <si>
    <t>Prunoideas</t>
  </si>
  <si>
    <t>Relva</t>
  </si>
  <si>
    <t>Romã</t>
  </si>
  <si>
    <t>Rutabaga</t>
  </si>
  <si>
    <t>Sabugueiro (baga)</t>
  </si>
  <si>
    <t>Serradela</t>
  </si>
  <si>
    <t>Soja</t>
  </si>
  <si>
    <t>Sorgo</t>
  </si>
  <si>
    <t>Tabaco</t>
  </si>
  <si>
    <t xml:space="preserve">Tangera </t>
  </si>
  <si>
    <t xml:space="preserve">Tangerina </t>
  </si>
  <si>
    <t>Tomate</t>
  </si>
  <si>
    <t>Tremocilha</t>
  </si>
  <si>
    <t xml:space="preserve">Trevo </t>
  </si>
  <si>
    <t>Trigo</t>
  </si>
  <si>
    <t>Triticale</t>
  </si>
  <si>
    <t>Vinha p/ mesa</t>
  </si>
  <si>
    <t>Vinha p/ vinho</t>
  </si>
  <si>
    <t>Outra</t>
  </si>
  <si>
    <t>ÁREA UTILIZADA (ha)</t>
  </si>
  <si>
    <t>DOTAÇÃO (m3/ha.ano)</t>
  </si>
  <si>
    <t>(1+2)</t>
  </si>
  <si>
    <t>Vol. Total consumido (m3)</t>
  </si>
  <si>
    <t xml:space="preserve">Nome: </t>
  </si>
  <si>
    <t>Endereço:</t>
  </si>
  <si>
    <t xml:space="preserve">Nome/Designação: </t>
  </si>
  <si>
    <t>NIF:</t>
  </si>
  <si>
    <t>Cód. Postal:</t>
  </si>
  <si>
    <t xml:space="preserve">Cód. Postal: </t>
  </si>
  <si>
    <t>Telef.:</t>
  </si>
  <si>
    <t>Fax:</t>
  </si>
  <si>
    <t xml:space="preserve">      Fax:</t>
  </si>
  <si>
    <t>E-mail:</t>
  </si>
  <si>
    <t xml:space="preserve">       E-mail:</t>
  </si>
  <si>
    <t>Morada/Sede Social:</t>
  </si>
  <si>
    <t>Telefone:</t>
  </si>
  <si>
    <t>Nome:</t>
  </si>
  <si>
    <t xml:space="preserve">Data: </t>
  </si>
  <si>
    <t xml:space="preserve"> Entrada Nº:</t>
  </si>
  <si>
    <t>Aromaticas (Kcmédio= 0,85)</t>
  </si>
  <si>
    <t>Citrinos solo nu (20% cob.)</t>
  </si>
  <si>
    <t>Citrinos solo nu (50% cob.)</t>
  </si>
  <si>
    <t>Citrinos solo nu (70% cob.)</t>
  </si>
  <si>
    <t>Morango (15-Fev)</t>
  </si>
  <si>
    <t>Morango 15-Set</t>
  </si>
  <si>
    <t>Olival Sebe (4*1,35) (Dméd=2m)</t>
  </si>
  <si>
    <t>Papoila</t>
  </si>
  <si>
    <t>PARTIDA</t>
  </si>
  <si>
    <t>CHEGADA</t>
  </si>
  <si>
    <t>rega</t>
  </si>
  <si>
    <t>REGA</t>
  </si>
  <si>
    <t>total</t>
  </si>
  <si>
    <t>VOLUME TOTAL (m3)</t>
  </si>
  <si>
    <t>CONSUMIDO</t>
  </si>
  <si>
    <t xml:space="preserve">Autorização para Reconversão Cultural </t>
  </si>
  <si>
    <t>zona</t>
  </si>
  <si>
    <t>4. Localização das Área Agrícola (Uso Eficiente da Água)</t>
  </si>
  <si>
    <t>ZONA (USO EFICIENTE DE ÁGUA)</t>
  </si>
  <si>
    <t>Volume total máximo registado (hm3)</t>
  </si>
  <si>
    <t xml:space="preserve">Volume útil máximo registado (hm3) </t>
  </si>
  <si>
    <t>1Aspersão</t>
  </si>
  <si>
    <t>1Canhão</t>
  </si>
  <si>
    <t>1Pivot</t>
  </si>
  <si>
    <t>1Micro-Asp</t>
  </si>
  <si>
    <t>1Gota-a-Gota</t>
  </si>
  <si>
    <t>1Subterranea</t>
  </si>
  <si>
    <t>2Aspersão</t>
  </si>
  <si>
    <t>2Canhão</t>
  </si>
  <si>
    <t>2Pivot</t>
  </si>
  <si>
    <t>2Micro-Asp</t>
  </si>
  <si>
    <t>2Gota-a-Gota</t>
  </si>
  <si>
    <t>2Subterranea</t>
  </si>
  <si>
    <t>3Aspersão</t>
  </si>
  <si>
    <t>3Canhão</t>
  </si>
  <si>
    <t>3Pivot</t>
  </si>
  <si>
    <t>3Micro-Asp</t>
  </si>
  <si>
    <t>3Gota-a-Gota</t>
  </si>
  <si>
    <t>3Subterranea</t>
  </si>
  <si>
    <t>4Aspersão</t>
  </si>
  <si>
    <t>4Canhão</t>
  </si>
  <si>
    <t>4Pivot</t>
  </si>
  <si>
    <t>4Micro-Asp</t>
  </si>
  <si>
    <t>4Gota-a-Gota</t>
  </si>
  <si>
    <t>4Subterranea</t>
  </si>
  <si>
    <t>5Aspersão</t>
  </si>
  <si>
    <t>5Canhão</t>
  </si>
  <si>
    <t>5Pivot</t>
  </si>
  <si>
    <t>5Micro-Asp</t>
  </si>
  <si>
    <t>5Gota-a-Gota</t>
  </si>
  <si>
    <t>5Subterranea</t>
  </si>
  <si>
    <t>6Aspersão</t>
  </si>
  <si>
    <t>6Canhão</t>
  </si>
  <si>
    <t>6Pivot</t>
  </si>
  <si>
    <t>6Micro-Asp</t>
  </si>
  <si>
    <t>6Gota-a-Gota</t>
  </si>
  <si>
    <t>6Subterranea</t>
  </si>
  <si>
    <t>7Aspersão</t>
  </si>
  <si>
    <t>7Canhão</t>
  </si>
  <si>
    <t>7Pivot</t>
  </si>
  <si>
    <t>7Micro-Asp</t>
  </si>
  <si>
    <t>7Gota-a-Gota</t>
  </si>
  <si>
    <t>7Subterranea</t>
  </si>
  <si>
    <t>Alface/Rucula</t>
  </si>
  <si>
    <t>Amendoeira</t>
  </si>
  <si>
    <t>Cevada/Centeio</t>
  </si>
  <si>
    <t>Fava/Tremoço</t>
  </si>
  <si>
    <t>Olival Conserva</t>
  </si>
  <si>
    <t>Pequenos frutos (mirtilo/amora/framboesa)</t>
  </si>
  <si>
    <t>Range I^nicio</t>
  </si>
  <si>
    <t>Renge Fim</t>
  </si>
  <si>
    <t>A1</t>
  </si>
  <si>
    <t>AW69</t>
  </si>
  <si>
    <t>nome1</t>
  </si>
  <si>
    <t>nome</t>
  </si>
  <si>
    <t>regiao</t>
  </si>
  <si>
    <t>Comb</t>
  </si>
  <si>
    <t>Nºarray</t>
  </si>
  <si>
    <t>DOTAÇÃO</t>
  </si>
  <si>
    <t xml:space="preserve">Cultura </t>
  </si>
  <si>
    <t>1Subterrânea</t>
  </si>
  <si>
    <t>2Subterrânea</t>
  </si>
  <si>
    <t>3Subterrânea</t>
  </si>
  <si>
    <t>4Subterrânea</t>
  </si>
  <si>
    <t>5Subterrânea</t>
  </si>
  <si>
    <t>6Subterrânea</t>
  </si>
  <si>
    <t>7Subterrânea</t>
  </si>
  <si>
    <t>1Micro-Aspersão</t>
  </si>
  <si>
    <t>2Micro-Aspersão</t>
  </si>
  <si>
    <t>3Micro-Aspersão</t>
  </si>
  <si>
    <t>4Micro-Aspersão</t>
  </si>
  <si>
    <t>5Micro-Aspersão</t>
  </si>
  <si>
    <t>6Micro-Aspersão</t>
  </si>
  <si>
    <t>7Micro-Aspersão</t>
  </si>
  <si>
    <t>CULTURAS USADAS</t>
  </si>
  <si>
    <t>CULTURAS A PROPOR</t>
  </si>
  <si>
    <t>ÁREA A UTILIZAR (ha)</t>
  </si>
  <si>
    <t>Data:</t>
  </si>
  <si>
    <t>(Ano)</t>
  </si>
  <si>
    <t>(Mês)</t>
  </si>
  <si>
    <t xml:space="preserve"> (Dia)</t>
  </si>
  <si>
    <t>0Aspersão</t>
  </si>
  <si>
    <t>0Canhão</t>
  </si>
  <si>
    <t>0Pivot</t>
  </si>
  <si>
    <t>0Micro-Asp</t>
  </si>
  <si>
    <t>0Gota-a-Gota</t>
  </si>
  <si>
    <t>0Subterranea</t>
  </si>
  <si>
    <t>0Micro-Aspersão</t>
  </si>
  <si>
    <t>0Subterrânea</t>
  </si>
  <si>
    <t>Nº Processo:</t>
  </si>
  <si>
    <t xml:space="preserve">Origem água 1 </t>
  </si>
  <si>
    <t>Origem água 2</t>
  </si>
  <si>
    <t>Volume útil máximo registado (m3)</t>
  </si>
  <si>
    <t>Origem água 3</t>
  </si>
  <si>
    <t>Origem água 4</t>
  </si>
  <si>
    <t>Origem água 5</t>
  </si>
  <si>
    <t>Garantia Hídrica</t>
  </si>
  <si>
    <t>GARANTIA HÍDRICA NOS ULTIMOS 5 ANOS</t>
  </si>
  <si>
    <t xml:space="preserve">Anos com Défice </t>
  </si>
  <si>
    <t>Anos com Superávit</t>
  </si>
  <si>
    <t>POUPANÇA DE ÁGUA (m3)</t>
  </si>
  <si>
    <t>GARANTIA HÌDRICA</t>
  </si>
  <si>
    <t>INDICADORES</t>
  </si>
  <si>
    <t>AJUDA:</t>
  </si>
  <si>
    <t>Vol. Consumido (m3)</t>
  </si>
  <si>
    <t xml:space="preserve">Vol. Consumido (m3) </t>
  </si>
  <si>
    <t>Balanço (m3)</t>
  </si>
  <si>
    <t>Balanço hídrico anual (diferença entre o volume consumido e o volume de melhor armazenamento registado naquele ano nas origens de água )</t>
  </si>
  <si>
    <t xml:space="preserve">1. Este requerimento destina-se a formalizar o pedido de autorização para reconversão de culturas permanentes </t>
  </si>
  <si>
    <t>Designação da Área</t>
  </si>
  <si>
    <t>1. Identificação da Associação de Regantes enquanto Requerente</t>
  </si>
  <si>
    <t>e também do cenário que lhe dá origem</t>
  </si>
  <si>
    <t xml:space="preserve"> reconverter@dgadr.pt</t>
  </si>
  <si>
    <t>Albufeira do Caia</t>
  </si>
  <si>
    <t>Sim</t>
  </si>
  <si>
    <t>Não</t>
  </si>
  <si>
    <t>Trata-se de Área Abrangida pelo EFMA?</t>
  </si>
  <si>
    <t>Zona Agrícola:</t>
  </si>
  <si>
    <t>SITUAÇÃO RECONVERTIDA (ANO: N)</t>
  </si>
  <si>
    <t>ABACATE</t>
  </si>
  <si>
    <t>AGRIÃO</t>
  </si>
  <si>
    <t>ALFARROBA</t>
  </si>
  <si>
    <t>ALGODÃO</t>
  </si>
  <si>
    <t>ALHO</t>
  </si>
  <si>
    <t>ALHO FRANCÊS</t>
  </si>
  <si>
    <t>AMEIXA</t>
  </si>
  <si>
    <t>AMENDOA</t>
  </si>
  <si>
    <t>AMENDOIM</t>
  </si>
  <si>
    <t>AMORA</t>
  </si>
  <si>
    <t>ANONA</t>
  </si>
  <si>
    <t>ARAÇÁ</t>
  </si>
  <si>
    <t>AVEIA</t>
  </si>
  <si>
    <t>AVELÃ</t>
  </si>
  <si>
    <t>AZEVEM</t>
  </si>
  <si>
    <t>BAMBU</t>
  </si>
  <si>
    <t>BANANA</t>
  </si>
  <si>
    <t>BATATA DOCE</t>
  </si>
  <si>
    <t>BERINGELA</t>
  </si>
  <si>
    <t>BERSIM</t>
  </si>
  <si>
    <t>BETERRABA</t>
  </si>
  <si>
    <t>CANA DE AÇÚCAR</t>
  </si>
  <si>
    <t>CÂNHAMO</t>
  </si>
  <si>
    <t>CÁRTAMO</t>
  </si>
  <si>
    <t>CASTANHA</t>
  </si>
  <si>
    <t>CEBOLA</t>
  </si>
  <si>
    <t>CENOURA</t>
  </si>
  <si>
    <t>CENTEIO</t>
  </si>
  <si>
    <t>CEREJA</t>
  </si>
  <si>
    <t>CEVADA</t>
  </si>
  <si>
    <t>CHA</t>
  </si>
  <si>
    <t>CHICHARO</t>
  </si>
  <si>
    <t>CHUCHU</t>
  </si>
  <si>
    <t>CONS FIXADORAS AZOTO (+ 50% FIX AZOTO)</t>
  </si>
  <si>
    <t>CONSOCIAÇÕES ANUAIS E OUTRAS CULTURAS FORRAGEIRAS</t>
  </si>
  <si>
    <t>COURGETTE</t>
  </si>
  <si>
    <t>DAMASCO</t>
  </si>
  <si>
    <t>DIOSPIRO</t>
  </si>
  <si>
    <t>ERVILHA</t>
  </si>
  <si>
    <t>ERVILHACA</t>
  </si>
  <si>
    <t>ESPARGOS</t>
  </si>
  <si>
    <t>ESPINAFRE</t>
  </si>
  <si>
    <t>FAVA</t>
  </si>
  <si>
    <t>FEIJÃO</t>
  </si>
  <si>
    <t>FEIJÃO FRADE</t>
  </si>
  <si>
    <t>FIGO</t>
  </si>
  <si>
    <t>FRAMBOESA</t>
  </si>
  <si>
    <t>FUNCHO</t>
  </si>
  <si>
    <t>GINJA</t>
  </si>
  <si>
    <t>GIRASSOL</t>
  </si>
  <si>
    <t>GOJI</t>
  </si>
  <si>
    <t>GRÃO DE BICO</t>
  </si>
  <si>
    <t>GROSELHA</t>
  </si>
  <si>
    <t>INHAME</t>
  </si>
  <si>
    <t>KIWI</t>
  </si>
  <si>
    <t>LARANJA</t>
  </si>
  <si>
    <t>LENTILHA</t>
  </si>
  <si>
    <t>LIMÃO</t>
  </si>
  <si>
    <t>LINHO</t>
  </si>
  <si>
    <t>MAÇÃ</t>
  </si>
  <si>
    <t>MARACUJÁ</t>
  </si>
  <si>
    <t>MARMELO</t>
  </si>
  <si>
    <t>MEDRONHO</t>
  </si>
  <si>
    <t>MELANCIA</t>
  </si>
  <si>
    <t>MELÃO</t>
  </si>
  <si>
    <t>MELOA</t>
  </si>
  <si>
    <t>MILHO</t>
  </si>
  <si>
    <t>MILHO DOCE</t>
  </si>
  <si>
    <t>MIRTILO</t>
  </si>
  <si>
    <t>MOSTARDA</t>
  </si>
  <si>
    <t>NABIÇA</t>
  </si>
  <si>
    <t>NABO</t>
  </si>
  <si>
    <t>NÊSPERA</t>
  </si>
  <si>
    <t>NOZ</t>
  </si>
  <si>
    <t>OLIVAL INTENSIVO</t>
  </si>
  <si>
    <t>OLIVAL SEBE</t>
  </si>
  <si>
    <t>OLIVAL TRADICIONAL</t>
  </si>
  <si>
    <t>OUTROS PEQUENOS FRUTOS</t>
  </si>
  <si>
    <t>PERA</t>
  </si>
  <si>
    <t>PÊSSEGO</t>
  </si>
  <si>
    <t>PHYSALIS</t>
  </si>
  <si>
    <t>PIMENTO</t>
  </si>
  <si>
    <t>PISTACIOS</t>
  </si>
  <si>
    <t>PITAIA</t>
  </si>
  <si>
    <t>PLANTAS AROM., MEDICINAIS E CONDIMENTARES</t>
  </si>
  <si>
    <t>PRADOS TEMPORÁRIOS</t>
  </si>
  <si>
    <t>RABANETE</t>
  </si>
  <si>
    <t>RÁBANO</t>
  </si>
  <si>
    <t>ROMÃ</t>
  </si>
  <si>
    <t>RUTABAGA</t>
  </si>
  <si>
    <t>SABUGUEIRO (BAGA)</t>
  </si>
  <si>
    <t>SERRADELA</t>
  </si>
  <si>
    <t>SOJA</t>
  </si>
  <si>
    <t>SORGO</t>
  </si>
  <si>
    <t>TANGERA</t>
  </si>
  <si>
    <t>TANGERINA</t>
  </si>
  <si>
    <t>TREMOCILHA</t>
  </si>
  <si>
    <t>TREMOÇO</t>
  </si>
  <si>
    <t>TREVO</t>
  </si>
  <si>
    <t>TRIGO</t>
  </si>
  <si>
    <t>TRITICALE</t>
  </si>
  <si>
    <t>VINH P/ VINHO</t>
  </si>
  <si>
    <t>VINHA P/ MESA</t>
  </si>
  <si>
    <t>CHEGADAS TABELAS2024</t>
  </si>
  <si>
    <t>PARTIDATABELAS2024</t>
  </si>
  <si>
    <t xml:space="preserve">ABÓBORAS E ABOBORINHAS </t>
  </si>
  <si>
    <t xml:space="preserve">ALFACE </t>
  </si>
  <si>
    <t xml:space="preserve">BATATA </t>
  </si>
  <si>
    <t xml:space="preserve">CITRINOS </t>
  </si>
  <si>
    <t xml:space="preserve">COLZA </t>
  </si>
  <si>
    <t xml:space="preserve">COUVE </t>
  </si>
  <si>
    <t xml:space="preserve">FLORES E PLANTAS ORNAMENTAIS </t>
  </si>
  <si>
    <t xml:space="preserve">LUZERNA </t>
  </si>
  <si>
    <t xml:space="preserve">MORANGO </t>
  </si>
  <si>
    <t xml:space="preserve">OLIVAL CONSERVA </t>
  </si>
  <si>
    <t xml:space="preserve">PEPINO </t>
  </si>
  <si>
    <t xml:space="preserve">RÚCULA </t>
  </si>
  <si>
    <t xml:space="preserve">TABACO </t>
  </si>
  <si>
    <t xml:space="preserve">TOMATE </t>
  </si>
  <si>
    <t>Dotação (m3/ha)</t>
  </si>
  <si>
    <t>Micro-Asp</t>
  </si>
  <si>
    <t>Subterr</t>
  </si>
  <si>
    <t>Abóbora</t>
  </si>
  <si>
    <t>Agroindustrial</t>
  </si>
  <si>
    <t>Alfarroba jovem</t>
  </si>
  <si>
    <t>Amendoeira adulta</t>
  </si>
  <si>
    <t>Amendoeira Jovem (2 anos)</t>
  </si>
  <si>
    <t>Aromáticas e Medicinais</t>
  </si>
  <si>
    <t>Arroz</t>
  </si>
  <si>
    <t>Azevém anual</t>
  </si>
  <si>
    <t>Azevém perene</t>
  </si>
  <si>
    <t>Bagas de Goji</t>
  </si>
  <si>
    <t>Beterraba de Mesa</t>
  </si>
  <si>
    <t>Beterraba Sacarina</t>
  </si>
  <si>
    <t>Brócolo</t>
  </si>
  <si>
    <t>Cannabis</t>
  </si>
  <si>
    <t>Cártamo</t>
  </si>
  <si>
    <t>Cebola</t>
  </si>
  <si>
    <t>Centeio</t>
  </si>
  <si>
    <t>Clementinas e Tangerinas</t>
  </si>
  <si>
    <t>Colza forrageira</t>
  </si>
  <si>
    <t>Consociação anual outono/inverno</t>
  </si>
  <si>
    <t>Courgette</t>
  </si>
  <si>
    <t>Couve</t>
  </si>
  <si>
    <t>Ervilhaca vulgar</t>
  </si>
  <si>
    <t>Espinafres</t>
  </si>
  <si>
    <t>Feijão</t>
  </si>
  <si>
    <t>Figo da Índia</t>
  </si>
  <si>
    <t>Flores e Plantas ornamentais</t>
  </si>
  <si>
    <t>Forragem anual regadio</t>
  </si>
  <si>
    <t>Gila</t>
  </si>
  <si>
    <t>Grão-de-bico</t>
  </si>
  <si>
    <t>Horta / Pomar Familiar</t>
  </si>
  <si>
    <t>Laranja</t>
  </si>
  <si>
    <t>Limão</t>
  </si>
  <si>
    <t>Luzerna perene</t>
  </si>
  <si>
    <t>Milho</t>
  </si>
  <si>
    <t>Milho Silagem</t>
  </si>
  <si>
    <t>Mirtilo</t>
  </si>
  <si>
    <t>Nectarina</t>
  </si>
  <si>
    <t>Noz</t>
  </si>
  <si>
    <t>Olival Copa</t>
  </si>
  <si>
    <t>Olival Copa Jovem</t>
  </si>
  <si>
    <t>Olival Sebe</t>
  </si>
  <si>
    <t>Olival Sebe Jovem</t>
  </si>
  <si>
    <t>Olival Tradicional</t>
  </si>
  <si>
    <t>Olival Tradicional Jovem</t>
  </si>
  <si>
    <t>Outras Ocupações</t>
  </si>
  <si>
    <t>Piripiri</t>
  </si>
  <si>
    <t>Pistácio</t>
  </si>
  <si>
    <t>Prado permanente regadio</t>
  </si>
  <si>
    <t>Tomate Indústria</t>
  </si>
  <si>
    <t>Tremoceiro branco</t>
  </si>
  <si>
    <t>Tremoço Doce</t>
  </si>
  <si>
    <t>Trevo Anual</t>
  </si>
  <si>
    <t>Trigo duro</t>
  </si>
  <si>
    <t>Trigo mole</t>
  </si>
  <si>
    <t>Uva de mesa</t>
  </si>
  <si>
    <t>Uva para vinho</t>
  </si>
  <si>
    <t>g95</t>
  </si>
  <si>
    <t>A.</t>
  </si>
  <si>
    <t xml:space="preserve"> SITUAÇÃO ANTERIOR (ANO: N-1)</t>
  </si>
  <si>
    <t>B.</t>
  </si>
  <si>
    <t xml:space="preserve"> SITUAÇÃO RECONVERTIDA (ANO: N)</t>
  </si>
  <si>
    <t>ZONA (USO EFIC DE ÁGUA):</t>
  </si>
  <si>
    <t>C.</t>
  </si>
  <si>
    <t xml:space="preserve"> RESERVA DE ÁGUA</t>
  </si>
  <si>
    <t>D.</t>
  </si>
  <si>
    <t>GARANTIA HIDRICA</t>
  </si>
  <si>
    <t>EFMA</t>
  </si>
  <si>
    <t>AH</t>
  </si>
  <si>
    <t xml:space="preserve">SEPARADOR </t>
  </si>
  <si>
    <t xml:space="preserve">RECONVERSAO LIGADA AO EFMA </t>
  </si>
  <si>
    <t>PRÓXIMO PASSO</t>
  </si>
  <si>
    <t>USAR SEPARADOR LARANJA (2A AP HIDR)</t>
  </si>
  <si>
    <t>USAR SEPARADOR VERDE (2B EFMA)</t>
  </si>
  <si>
    <t>***</t>
  </si>
  <si>
    <t>REF</t>
  </si>
  <si>
    <t>Subterranea</t>
  </si>
  <si>
    <t>II. Correspondência entre Origens de Água e Areas a Reconverter</t>
  </si>
  <si>
    <t xml:space="preserve">   Ambos os indicadores têm que estar a verde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</si>
  <si>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</si>
  <si>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</si>
  <si>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</si>
  <si>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</si>
  <si>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</si>
  <si>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</si>
  <si>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</si>
  <si>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</si>
  <si>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</si>
  <si>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</si>
  <si>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</si>
  <si>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</si>
  <si>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Sim, desejo assinar, datar e enviar o formulário à DGADR</t>
  </si>
  <si>
    <t>Não posso assinar porque os 2 indicadores não estão a verde</t>
  </si>
  <si>
    <t>A SER PREENCHIDO SE INTEGRA AREA PERTENCENTE A APROVEITAMENTOS HIDROAGRICOLAS (NÃO PERTENCENTE AO EFMA)</t>
  </si>
  <si>
    <t>RECONVERSÃO EM APROVEITAMENTOS HIDROAGRÍCOLAS (Não EFMA)</t>
  </si>
  <si>
    <t>E.</t>
  </si>
  <si>
    <t>ASSINATURA</t>
  </si>
  <si>
    <t>Gestor</t>
  </si>
  <si>
    <t>Representante</t>
  </si>
  <si>
    <t>Outro</t>
  </si>
  <si>
    <t>Técnico AH</t>
  </si>
  <si>
    <t>Gestor AH</t>
  </si>
  <si>
    <t xml:space="preserve">Qualidade : </t>
  </si>
  <si>
    <t xml:space="preserve">3. Para ajudar o seu preenchimento recomenda-se a consulta de um exemplar preenchido aqui  </t>
  </si>
  <si>
    <t>4. Antes do seu preenchimento deverá recolher a informação sobre as origens de água e consumos associados referentes aos ultimos 5 anos</t>
  </si>
  <si>
    <t xml:space="preserve">5. Para cada origem de água e para os ultimos 5 anos deverá ter o valor de maior armazenamento de cada ano </t>
  </si>
  <si>
    <t>9. Os campos a preencher em cada folha do Excel são só os assinalados a azul claro</t>
  </si>
  <si>
    <t>10. Deverá haver poupança de água com a reconversão proposta</t>
  </si>
  <si>
    <t>11. Deverá assinar o Campo E ("assinatura") pois só assim o requerimento será considerado válido</t>
  </si>
  <si>
    <t xml:space="preserve">12. Por fim deverá remeter o ficheiro/requerimento preenchido para </t>
  </si>
  <si>
    <t>6. Deverá ser comprovado que nos ultimos 5 anos existiu reserva de água que suportasse a campanha de rega, com garantia de 80% (Área Não afeta ao EFMA) ou 66% (Área afeta ao EFMA)</t>
  </si>
  <si>
    <t>7. Os valores a introduzir no campo A - na segunda folha do excel (2A ou 2B) - são os observados/contados/consumidos no ano anterior e não são estimativas</t>
  </si>
  <si>
    <t>Qualquer questão adicional poderá ser remetida para reconverter@dgadr.pt</t>
  </si>
  <si>
    <t>2. É fundamental distinguir se é caso de área pertencente, ou não, ao EFMA, através da folha "Identificação", campo 4</t>
  </si>
  <si>
    <t>8. No campo B  ("situação reconvertida") da segunda folha, bastará escolher a cultura e o tipo de rega para obter-se a dotação com referência às tabelas da DGADR ou EDIA, conforme a localização da área</t>
  </si>
  <si>
    <t>USO DE TECTO DOTACIONAL</t>
  </si>
  <si>
    <t>SIM</t>
  </si>
  <si>
    <t>NÃO</t>
  </si>
  <si>
    <t xml:space="preserve">                    porque dizem respeito à campanha anterior, não se tratando de estimativas dotacionais</t>
  </si>
  <si>
    <t xml:space="preserve">Vol. Consumido (hm3) </t>
  </si>
  <si>
    <t>Vol. Total consumido (hm3)</t>
  </si>
  <si>
    <t>I. Consumos de água no perímetro (área beneficiada) nos últimos cinco anos (hm3);</t>
  </si>
  <si>
    <t>(1+2+3+4+5)</t>
  </si>
  <si>
    <t>Via Captações diretas rede primária (4)</t>
  </si>
  <si>
    <t>Outras Utilizações para além do uso agrícola (hm3)</t>
  </si>
  <si>
    <t>II. Reservas hídricas anuais úteis no Aproveitamento Hidroagrícola/bloco nos últimos cinco anos (hm3).</t>
  </si>
  <si>
    <t>Perdas por Evaporação (hm3)</t>
  </si>
  <si>
    <t>Eventuais Observações (Opcional)</t>
  </si>
  <si>
    <t>Eventuais Observações (opcional)</t>
  </si>
  <si>
    <t xml:space="preserve">                               Nestes quadros (A. Situação Anterior), os "valores consumidos" sáo os realmente lidos ou contados</t>
  </si>
  <si>
    <t>Volume Consumido (hm3)</t>
  </si>
  <si>
    <t xml:space="preserve">Outros Consumos </t>
  </si>
  <si>
    <t xml:space="preserve">Volume Consumido (hm3) </t>
  </si>
  <si>
    <t>Volume total máximo registado (hm3) (1)</t>
  </si>
  <si>
    <t>Perdas por Evaporação  (hm3) (2)</t>
  </si>
  <si>
    <t>VOLUME TOTAL</t>
  </si>
  <si>
    <t xml:space="preserve">VOLUME TOTAL </t>
  </si>
  <si>
    <t>CONSUMIDO (m3)</t>
  </si>
  <si>
    <t>A CONSUMIR (m3)</t>
  </si>
  <si>
    <t>A CONSUMIR</t>
  </si>
  <si>
    <t>Outras Utilizações para além do uso agrícola (hm3)(3)</t>
  </si>
  <si>
    <t>Volume útil máximo disponível para a agricultura (hm3) (4=1-2-3)</t>
  </si>
  <si>
    <t>VOLUME CONSUMIDO (m3)</t>
  </si>
  <si>
    <t>Volume total máximo disponivel para rega (hm3) (1)</t>
  </si>
  <si>
    <t>Volume útil máximo disponível para rega (hm3) (5=1-2-3-4)</t>
  </si>
  <si>
    <t xml:space="preserve">Volume útil máximo disponível para a rega (m3) </t>
  </si>
  <si>
    <r>
      <t>Tecto Dotacional</t>
    </r>
    <r>
      <rPr>
        <b/>
        <sz val="11"/>
        <color rgb="FFFF0000"/>
        <rFont val="Calibri"/>
        <family val="2"/>
      </rPr>
      <t xml:space="preserve"> (Ano N) </t>
    </r>
    <r>
      <rPr>
        <b/>
        <sz val="11"/>
        <rFont val="Calibri"/>
        <family val="2"/>
      </rPr>
      <t>(m3/ha)</t>
    </r>
  </si>
  <si>
    <r>
      <t xml:space="preserve">Tecto Dotacional  </t>
    </r>
    <r>
      <rPr>
        <b/>
        <sz val="11"/>
        <color rgb="FFFF0000"/>
        <rFont val="Calibri"/>
        <family val="2"/>
      </rPr>
      <t>(Ano N-1)</t>
    </r>
    <r>
      <rPr>
        <b/>
        <sz val="11"/>
        <rFont val="Calibri"/>
        <family val="2"/>
      </rPr>
      <t xml:space="preserve"> (m3/ha)</t>
    </r>
  </si>
  <si>
    <t>Via Captações diretas rede primária (3)</t>
  </si>
  <si>
    <t>(1+2+3+4)</t>
  </si>
  <si>
    <t>Volume Total consumido (hm3)</t>
  </si>
  <si>
    <t>A SER PREENCHIDO NO CASO DE INTEGRAR AREA PERTENCENTE AO EFMA</t>
  </si>
  <si>
    <t>Amêndoa Adulto</t>
  </si>
  <si>
    <t>Amêndoa Jovem (2 anos)</t>
  </si>
  <si>
    <t>Avelã adulto</t>
  </si>
  <si>
    <t>Avelã Jovem</t>
  </si>
  <si>
    <t>Cebola Primavera/Verão</t>
  </si>
  <si>
    <t>Cebola Outono/Inverno</t>
  </si>
  <si>
    <t>Culturas Intercalares</t>
  </si>
  <si>
    <t>Erva do Sudão</t>
  </si>
  <si>
    <t>Forragem (multi-corte)</t>
  </si>
  <si>
    <t>Manjericão</t>
  </si>
  <si>
    <t>Milho-Ciclo Curto</t>
  </si>
  <si>
    <t>Nabo</t>
  </si>
  <si>
    <t>Noz Adulta</t>
  </si>
  <si>
    <t>Noz Jovem</t>
  </si>
  <si>
    <t>Pastagem</t>
  </si>
  <si>
    <t>Pavia</t>
  </si>
  <si>
    <t>Pistácio Adulto</t>
  </si>
  <si>
    <t>Pistácio Jovem</t>
  </si>
  <si>
    <t>Prado temporário de regadio</t>
  </si>
  <si>
    <t>Trevo Perene</t>
  </si>
  <si>
    <t>Trevo Subterrâneo</t>
  </si>
  <si>
    <t>Trevo Subterrâneo p/ semente</t>
  </si>
  <si>
    <t>Viveiros</t>
  </si>
  <si>
    <t>Volumes Consumidos (hm3)</t>
  </si>
  <si>
    <t>Adução a Aprovait. Confinantes (4)</t>
  </si>
  <si>
    <t>II. Reservas hídricas anuais úteis no Aproveitamento Hidroagricola/bloco nos últimos cinco anos (hm3).</t>
  </si>
  <si>
    <t>I. Consumos de água no Aproveitamento Hidroagricola nos últimos cinco anos (hm3);</t>
  </si>
  <si>
    <t>Outros Consumos Eventuais(hm3)</t>
  </si>
  <si>
    <t>Garantia Hídrica %</t>
  </si>
  <si>
    <t>GARANTIA HÌDRICA (%)</t>
  </si>
  <si>
    <t xml:space="preserve">   Ambos os indicadores têm que estar a Verde</t>
  </si>
  <si>
    <t>VOLUME MÁXIMO AUTORIZADO  (m3)</t>
  </si>
  <si>
    <t>Alqueva</t>
  </si>
  <si>
    <t>Anos</t>
  </si>
  <si>
    <t>Alfarroba</t>
  </si>
  <si>
    <t>Citrinos</t>
  </si>
  <si>
    <t>Milho-Silagem</t>
  </si>
  <si>
    <t>Quiabo</t>
  </si>
  <si>
    <t>Dióspiro</t>
  </si>
  <si>
    <t>Olival Intensivo Adulto</t>
  </si>
  <si>
    <t>Olival Intensivo Jovem</t>
  </si>
  <si>
    <t>Olival Tradicional Adulto</t>
  </si>
  <si>
    <t>Noz Adulto</t>
  </si>
  <si>
    <t>Avelã Adulto</t>
  </si>
  <si>
    <t>EFMA2024</t>
  </si>
  <si>
    <t>EFMA2025</t>
  </si>
  <si>
    <t>Cultura 2025</t>
  </si>
  <si>
    <t>Amêndoa Jovem</t>
  </si>
  <si>
    <t>Cebola Out/Inv</t>
  </si>
  <si>
    <t>Cebola Pri/Ver</t>
  </si>
  <si>
    <t>Consociação anual Out-Inv.</t>
  </si>
  <si>
    <t>Forragem anual regadio Prim.-Ver.</t>
  </si>
  <si>
    <t>Prado temporário regadio</t>
  </si>
  <si>
    <t>Frutícolas</t>
  </si>
  <si>
    <t>Grão de bico</t>
  </si>
  <si>
    <t>Hortícolas</t>
  </si>
  <si>
    <t>Olival Super Intensivo Adulto</t>
  </si>
  <si>
    <t>Olival Super Intensivo Jovem</t>
  </si>
  <si>
    <t>Pêra</t>
  </si>
  <si>
    <t>Trevo subterrâneo p/ semente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</si>
</sst>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/m/yy\ h:mm;@"/>
    <numFmt numFmtId="165" formatCode="0;0;;@"/>
    <numFmt numFmtId="166" formatCode="#,##0.0"/>
    <numFmt numFmtId="167" formatCode="#.##0;\-#.##0;\-"/>
    <numFmt numFmtId="168" formatCode="##;\-#.#;\-"/>
    <numFmt numFmtId="169" formatCode="##;\-###;\-"/>
    <numFmt numFmtId="170" formatCode="0.0"/>
  </numFmts>
  <fonts count="1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7"/>
      <name val="Tahoma"/>
      <family val="2"/>
    </font>
    <font>
      <sz val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name val="Carlito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rlito"/>
      <family val="2"/>
    </font>
    <font>
      <sz val="11"/>
      <color theme="4" tint="-0.249977111117893"/>
      <name val="Carlito"/>
      <family val="2"/>
    </font>
    <font>
      <b/>
      <sz val="11"/>
      <color rgb="FF000000"/>
      <name val="Carlito"/>
      <family val="2"/>
    </font>
    <font>
      <sz val="10"/>
      <color theme="0"/>
      <name val="Arial"/>
      <family val="2"/>
    </font>
    <font>
      <sz val="10"/>
      <color theme="4" tint="-0.249977111117893"/>
      <name val="Tahoma"/>
      <family val="2"/>
    </font>
    <font>
      <sz val="10"/>
      <color theme="0"/>
      <name val="Tahoma"/>
      <family val="2"/>
    </font>
    <font>
      <b/>
      <sz val="12"/>
      <color theme="4" tint="-0.249977111117893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6100"/>
      <name val="Calibri"/>
      <family val="2"/>
      <scheme val="minor"/>
    </font>
    <font>
      <b/>
      <sz val="9"/>
      <color rgb="FF9C0006"/>
      <name val="Calibri"/>
      <family val="2"/>
      <scheme val="minor"/>
    </font>
    <font>
      <b/>
      <sz val="12"/>
      <color indexed="17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4"/>
      <name val="Arial"/>
      <family val="2"/>
    </font>
    <font>
      <b/>
      <sz val="11"/>
      <color theme="4" tint="-0.249977111117893"/>
      <name val="Arial"/>
      <family val="2"/>
    </font>
    <font>
      <sz val="9.5"/>
      <color indexed="12"/>
      <name val="Arial"/>
      <family val="2"/>
    </font>
    <font>
      <sz val="12"/>
      <color theme="4" tint="-0.249977111117893"/>
      <name val="Tahoma"/>
      <family val="2"/>
    </font>
    <font>
      <sz val="12"/>
      <color indexed="17"/>
      <name val="Tahoma"/>
      <family val="2"/>
    </font>
    <font>
      <b/>
      <sz val="12"/>
      <color theme="4" tint="-0.249977111117893"/>
      <name val="Tahoma"/>
      <family val="2"/>
    </font>
    <font>
      <sz val="11"/>
      <color theme="4" tint="-0.249977111117893"/>
      <name val="Tahoma"/>
      <family val="2"/>
    </font>
    <font>
      <b/>
      <sz val="11"/>
      <color theme="4" tint="-0.249977111117893"/>
      <name val="Tahoma"/>
      <family val="2"/>
    </font>
    <font>
      <sz val="11"/>
      <color indexed="17"/>
      <name val="Tahoma"/>
      <family val="2"/>
    </font>
    <font>
      <sz val="11"/>
      <color indexed="6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u/>
      <sz val="11"/>
      <name val="Tahoma"/>
      <family val="2"/>
    </font>
    <font>
      <b/>
      <sz val="11"/>
      <color indexed="17"/>
      <name val="Tahoma"/>
      <family val="2"/>
    </font>
    <font>
      <sz val="12"/>
      <name val="Tahoma"/>
      <family val="2"/>
    </font>
    <font>
      <sz val="10"/>
      <color rgb="FF9C5700"/>
      <name val="Tahoma"/>
      <family val="2"/>
    </font>
    <font>
      <b/>
      <sz val="11"/>
      <color theme="5" tint="-0.249977111117893"/>
      <name val="Tahoma"/>
      <family val="2"/>
    </font>
    <font>
      <sz val="11"/>
      <color theme="5" tint="-0.249977111117893"/>
      <name val="Tahoma"/>
      <family val="2"/>
    </font>
    <font>
      <sz val="10"/>
      <name val="Arial"/>
      <family val="2"/>
    </font>
    <font>
      <b/>
      <sz val="12"/>
      <name val="Tahoma"/>
      <family val="2"/>
    </font>
    <font>
      <b/>
      <sz val="12"/>
      <color theme="2" tint="-0.89999084444715716"/>
      <name val="Arial"/>
      <family val="2"/>
    </font>
    <font>
      <b/>
      <sz val="16"/>
      <color rgb="FF006100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4" tint="-0.249977111117893"/>
      <name val="Calibri"/>
      <family val="2"/>
    </font>
    <font>
      <b/>
      <sz val="8"/>
      <color rgb="FF006100"/>
      <name val="Calibri"/>
      <family val="2"/>
      <scheme val="minor"/>
    </font>
    <font>
      <b/>
      <sz val="8"/>
      <color rgb="FF9C0006"/>
      <name val="Calibri"/>
      <family val="2"/>
      <scheme val="minor"/>
    </font>
    <font>
      <sz val="8"/>
      <color rgb="FF006100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62"/>
      <name val="Tahoma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4"/>
      <color indexed="17"/>
      <name val="Tahoma"/>
      <family val="2"/>
    </font>
    <font>
      <u/>
      <sz val="14"/>
      <color theme="10"/>
      <name val="Arial"/>
      <family val="2"/>
    </font>
    <font>
      <b/>
      <sz val="20"/>
      <color theme="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sz val="16"/>
      <name val="Arial"/>
      <family val="2"/>
    </font>
    <font>
      <u/>
      <sz val="16"/>
      <color theme="10"/>
      <name val="Arial"/>
      <family val="2"/>
    </font>
    <font>
      <sz val="14"/>
      <name val="Arial"/>
      <family val="2"/>
    </font>
    <font>
      <sz val="16"/>
      <color indexed="17"/>
      <name val="Tahoma"/>
      <family val="2"/>
    </font>
    <font>
      <b/>
      <sz val="14"/>
      <color theme="4" tint="-0.249977111117893"/>
      <name val="Arial"/>
      <family val="2"/>
    </font>
    <font>
      <b/>
      <sz val="48"/>
      <name val="Arial"/>
      <family val="2"/>
    </font>
    <font>
      <b/>
      <sz val="12"/>
      <color indexed="17"/>
      <name val="Tahoma"/>
      <family val="2"/>
    </font>
    <font>
      <b/>
      <u/>
      <sz val="12"/>
      <name val="Tahoma"/>
      <family val="2"/>
    </font>
    <font>
      <b/>
      <u/>
      <sz val="16"/>
      <color theme="2" tint="-0.8999908444471571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color rgb="FF000000"/>
      <name val="Calibri"/>
      <family val="2"/>
    </font>
    <font>
      <b/>
      <i/>
      <sz val="14"/>
      <color theme="2" tint="-0.89999084444715716"/>
      <name val="Arial"/>
      <family val="2"/>
    </font>
    <font>
      <i/>
      <sz val="14"/>
      <color indexed="17"/>
      <name val="Arial"/>
      <family val="2"/>
    </font>
    <font>
      <b/>
      <sz val="13"/>
      <color indexed="17"/>
      <name val="Arial"/>
      <family val="2"/>
    </font>
    <font>
      <sz val="13"/>
      <color indexed="17"/>
      <name val="Arial"/>
      <family val="2"/>
    </font>
    <font>
      <sz val="12"/>
      <name val="Arial"/>
      <family val="2"/>
    </font>
    <font>
      <b/>
      <u/>
      <sz val="18"/>
      <name val="Arial"/>
      <family val="2"/>
    </font>
    <font>
      <b/>
      <sz val="14"/>
      <color theme="5" tint="-0.499984740745262"/>
      <name val="Arial"/>
      <family val="2"/>
    </font>
    <font>
      <b/>
      <u/>
      <sz val="16"/>
      <color theme="10"/>
      <name val="Arial"/>
      <family val="2"/>
    </font>
    <font>
      <b/>
      <sz val="16"/>
      <color theme="8" tint="-0.249977111117893"/>
      <name val="Arial"/>
      <family val="2"/>
    </font>
    <font>
      <b/>
      <sz val="14"/>
      <name val="Calibri"/>
      <family val="2"/>
      <scheme val="minor"/>
    </font>
    <font>
      <sz val="9"/>
      <name val="Arial"/>
      <family val="2"/>
    </font>
    <font>
      <b/>
      <sz val="10"/>
      <color theme="8" tint="-0.499984740745262"/>
      <name val="Arial"/>
      <family val="2"/>
    </font>
    <font>
      <b/>
      <sz val="14"/>
      <color theme="4" tint="-0.249977111117893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3"/>
      <color theme="4" tint="-0.249977111117893"/>
      <name val="Calibri"/>
      <family val="2"/>
      <scheme val="minor"/>
    </font>
    <font>
      <b/>
      <sz val="11"/>
      <color theme="2" tint="-0.89999084444715716"/>
      <name val="Arial"/>
      <family val="2"/>
    </font>
    <font>
      <b/>
      <sz val="14"/>
      <color rgb="FF006100"/>
      <name val="Calibri"/>
      <family val="2"/>
      <scheme val="minor"/>
    </font>
    <font>
      <b/>
      <sz val="8"/>
      <color theme="4" tint="-0.249977111117893"/>
      <name val="Arial"/>
      <family val="2"/>
    </font>
    <font>
      <b/>
      <sz val="14"/>
      <color theme="9" tint="-0.499984740745262"/>
      <name val="Calibri"/>
      <family val="2"/>
      <scheme val="minor"/>
    </font>
    <font>
      <sz val="12"/>
      <color theme="4" tint="-0.249977111117893"/>
      <name val="Arial"/>
      <family val="2"/>
    </font>
    <font>
      <sz val="11"/>
      <color theme="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1DFF83"/>
        <bgColor indexed="64"/>
      </patternFill>
    </fill>
    <fill>
      <patternFill patternType="solid">
        <fgColor theme="4" tint="-0.249977111117893"/>
        <bgColor indexed="64"/>
      </patternFill>
    </fill>
  </fills>
  <borders count="82">
    <border>
      <left/>
      <right/>
      <top/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17"/>
      </right>
      <top style="thin">
        <color indexed="64"/>
      </top>
      <bottom/>
      <diagonal/>
    </border>
    <border>
      <left style="thin">
        <color indexed="17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57"/>
      </left>
      <right/>
      <top/>
      <bottom/>
      <diagonal/>
    </border>
    <border>
      <left/>
      <right style="thin">
        <color indexed="57"/>
      </right>
      <top/>
      <bottom/>
      <diagonal/>
    </border>
    <border>
      <left style="thin">
        <color indexed="57"/>
      </left>
      <right/>
      <top/>
      <bottom style="thin">
        <color indexed="57"/>
      </bottom>
      <diagonal/>
    </border>
    <border>
      <left/>
      <right/>
      <top/>
      <bottom style="thin">
        <color indexed="57"/>
      </bottom>
      <diagonal/>
    </border>
    <border>
      <left/>
      <right style="thin">
        <color indexed="57"/>
      </right>
      <top/>
      <bottom style="thin">
        <color indexed="57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/>
      <top style="medium">
        <color auto="1"/>
      </top>
      <bottom style="medium">
        <color theme="0"/>
      </bottom>
      <diagonal/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indexed="57"/>
      </right>
      <top style="thin">
        <color theme="9"/>
      </top>
      <bottom/>
      <diagonal/>
    </border>
    <border>
      <left style="medium">
        <color theme="0"/>
      </left>
      <right style="medium">
        <color auto="1"/>
      </right>
      <top style="medium">
        <color theme="0"/>
      </top>
      <bottom style="medium">
        <color auto="1"/>
      </bottom>
      <diagonal/>
    </border>
    <border>
      <left style="medium">
        <color theme="0"/>
      </left>
      <right/>
      <top style="medium">
        <color theme="0"/>
      </top>
      <bottom style="medium">
        <color auto="1"/>
      </bottom>
      <diagonal/>
    </border>
    <border>
      <left/>
      <right style="medium">
        <color auto="1"/>
      </right>
      <top style="medium">
        <color theme="0"/>
      </top>
      <bottom style="medium">
        <color auto="1"/>
      </bottom>
      <diagonal/>
    </border>
    <border>
      <left style="thin">
        <color theme="9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7F7F7F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9">
    <xf numFmtId="0" fontId="0" fillId="0" borderId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30" applyNumberFormat="0" applyAlignment="0" applyProtection="0"/>
    <xf numFmtId="0" fontId="26" fillId="0" borderId="0" applyNumberFormat="0" applyFill="0" applyBorder="0" applyAlignment="0" applyProtection="0"/>
    <xf numFmtId="0" fontId="3" fillId="0" borderId="0"/>
    <xf numFmtId="9" fontId="56" fillId="0" borderId="0" applyFont="0" applyFill="0" applyBorder="0" applyAlignment="0" applyProtection="0"/>
    <xf numFmtId="0" fontId="73" fillId="0" borderId="0"/>
  </cellStyleXfs>
  <cellXfs count="605">
    <xf numFmtId="0" fontId="0" fillId="0" borderId="0" xfId="0"/>
    <xf numFmtId="0" fontId="6" fillId="2" borderId="0" xfId="0" applyFont="1" applyFill="1"/>
    <xf numFmtId="0" fontId="32" fillId="0" borderId="0" xfId="6" applyFont="1"/>
    <xf numFmtId="0" fontId="3" fillId="0" borderId="0" xfId="6"/>
    <xf numFmtId="3" fontId="33" fillId="5" borderId="29" xfId="1" applyNumberFormat="1" applyFont="1" applyBorder="1" applyAlignment="1">
      <alignment horizontal="center"/>
    </xf>
    <xf numFmtId="3" fontId="34" fillId="6" borderId="29" xfId="2" applyNumberFormat="1" applyFont="1" applyBorder="1" applyAlignment="1">
      <alignment horizontal="center"/>
    </xf>
    <xf numFmtId="3" fontId="34" fillId="6" borderId="49" xfId="2" applyNumberFormat="1" applyFont="1" applyBorder="1" applyAlignment="1">
      <alignment horizontal="center"/>
    </xf>
    <xf numFmtId="3" fontId="29" fillId="5" borderId="51" xfId="1" applyNumberFormat="1" applyFont="1" applyBorder="1" applyAlignment="1">
      <alignment horizontal="center"/>
    </xf>
    <xf numFmtId="3" fontId="34" fillId="6" borderId="51" xfId="2" applyNumberFormat="1" applyFont="1" applyBorder="1" applyAlignment="1">
      <alignment horizontal="center"/>
    </xf>
    <xf numFmtId="0" fontId="25" fillId="0" borderId="0" xfId="6" applyFont="1" applyAlignment="1">
      <alignment horizontal="center"/>
    </xf>
    <xf numFmtId="0" fontId="30" fillId="8" borderId="30" xfId="4" applyFont="1" applyAlignment="1">
      <alignment horizontal="center"/>
    </xf>
    <xf numFmtId="0" fontId="3" fillId="0" borderId="0" xfId="6" applyAlignment="1">
      <alignment horizontal="center"/>
    </xf>
    <xf numFmtId="0" fontId="32" fillId="9" borderId="50" xfId="6" applyFont="1" applyFill="1" applyBorder="1" applyAlignment="1">
      <alignment horizontal="center"/>
    </xf>
    <xf numFmtId="0" fontId="23" fillId="7" borderId="9" xfId="3" applyBorder="1"/>
    <xf numFmtId="0" fontId="23" fillId="7" borderId="10" xfId="3" applyBorder="1"/>
    <xf numFmtId="0" fontId="23" fillId="7" borderId="2" xfId="3" applyBorder="1"/>
    <xf numFmtId="0" fontId="23" fillId="12" borderId="11" xfId="3" applyFill="1" applyBorder="1"/>
    <xf numFmtId="0" fontId="7" fillId="12" borderId="1" xfId="0" applyFont="1" applyFill="1" applyBorder="1"/>
    <xf numFmtId="0" fontId="7" fillId="12" borderId="6" xfId="0" applyFont="1" applyFill="1" applyBorder="1"/>
    <xf numFmtId="0" fontId="7" fillId="11" borderId="5" xfId="0" applyFont="1" applyFill="1" applyBorder="1"/>
    <xf numFmtId="0" fontId="7" fillId="11" borderId="1" xfId="0" applyFont="1" applyFill="1" applyBorder="1"/>
    <xf numFmtId="0" fontId="7" fillId="11" borderId="2" xfId="0" applyFont="1" applyFill="1" applyBorder="1"/>
    <xf numFmtId="0" fontId="7" fillId="11" borderId="6" xfId="0" applyFont="1" applyFill="1" applyBorder="1"/>
    <xf numFmtId="0" fontId="7" fillId="11" borderId="8" xfId="0" applyFont="1" applyFill="1" applyBorder="1"/>
    <xf numFmtId="0" fontId="7" fillId="12" borderId="0" xfId="0" applyFont="1" applyFill="1"/>
    <xf numFmtId="164" fontId="27" fillId="4" borderId="0" xfId="0" applyNumberFormat="1" applyFont="1" applyFill="1" applyAlignment="1">
      <alignment horizontal="center"/>
    </xf>
    <xf numFmtId="0" fontId="23" fillId="4" borderId="0" xfId="3" applyFill="1" applyBorder="1"/>
    <xf numFmtId="0" fontId="6" fillId="4" borderId="0" xfId="0" applyFont="1" applyFill="1"/>
    <xf numFmtId="0" fontId="7" fillId="4" borderId="0" xfId="0" applyFont="1" applyFill="1"/>
    <xf numFmtId="0" fontId="36" fillId="4" borderId="0" xfId="0" applyFont="1" applyFill="1"/>
    <xf numFmtId="0" fontId="37" fillId="4" borderId="0" xfId="0" applyFont="1" applyFill="1"/>
    <xf numFmtId="0" fontId="36" fillId="4" borderId="0" xfId="0" applyFont="1" applyFill="1" applyAlignment="1">
      <alignment horizontal="center"/>
    </xf>
    <xf numFmtId="0" fontId="7" fillId="12" borderId="7" xfId="0" applyFont="1" applyFill="1" applyBorder="1"/>
    <xf numFmtId="0" fontId="40" fillId="11" borderId="3" xfId="0" applyFont="1" applyFill="1" applyBorder="1" applyAlignment="1">
      <alignment horizontal="left"/>
    </xf>
    <xf numFmtId="0" fontId="40" fillId="11" borderId="1" xfId="0" applyFont="1" applyFill="1" applyBorder="1"/>
    <xf numFmtId="0" fontId="7" fillId="11" borderId="2" xfId="0" applyFont="1" applyFill="1" applyBorder="1" applyAlignment="1">
      <alignment horizontal="left" wrapText="1"/>
    </xf>
    <xf numFmtId="0" fontId="42" fillId="4" borderId="0" xfId="0" applyFont="1" applyFill="1"/>
    <xf numFmtId="0" fontId="42" fillId="4" borderId="0" xfId="0" applyFont="1" applyFill="1" applyAlignment="1">
      <alignment horizontal="right" vertical="top"/>
    </xf>
    <xf numFmtId="0" fontId="46" fillId="4" borderId="0" xfId="0" applyFont="1" applyFill="1"/>
    <xf numFmtId="0" fontId="45" fillId="4" borderId="37" xfId="0" applyFont="1" applyFill="1" applyBorder="1" applyAlignment="1">
      <alignment vertical="center"/>
    </xf>
    <xf numFmtId="0" fontId="44" fillId="4" borderId="38" xfId="0" applyFont="1" applyFill="1" applyBorder="1" applyAlignment="1">
      <alignment vertical="center"/>
    </xf>
    <xf numFmtId="3" fontId="48" fillId="10" borderId="31" xfId="0" applyNumberFormat="1" applyFont="1" applyFill="1" applyBorder="1" applyAlignment="1" applyProtection="1">
      <alignment horizontal="left" vertical="center"/>
      <protection locked="0"/>
    </xf>
    <xf numFmtId="0" fontId="48" fillId="10" borderId="32" xfId="0" applyFont="1" applyFill="1" applyBorder="1" applyAlignment="1" applyProtection="1">
      <alignment horizontal="center" vertical="center"/>
      <protection locked="0"/>
    </xf>
    <xf numFmtId="0" fontId="48" fillId="10" borderId="32" xfId="0" applyFont="1" applyFill="1" applyBorder="1" applyAlignment="1" applyProtection="1">
      <alignment horizontal="left" vertical="center"/>
      <protection locked="0"/>
    </xf>
    <xf numFmtId="0" fontId="40" fillId="11" borderId="1" xfId="0" applyFont="1" applyFill="1" applyBorder="1" applyAlignment="1">
      <alignment vertical="top"/>
    </xf>
    <xf numFmtId="0" fontId="40" fillId="11" borderId="1" xfId="0" applyFont="1" applyFill="1" applyBorder="1" applyAlignment="1">
      <alignment vertical="center"/>
    </xf>
    <xf numFmtId="0" fontId="6" fillId="12" borderId="57" xfId="0" applyFont="1" applyFill="1" applyBorder="1"/>
    <xf numFmtId="0" fontId="44" fillId="4" borderId="39" xfId="0" applyFont="1" applyFill="1" applyBorder="1" applyAlignment="1">
      <alignment vertical="center"/>
    </xf>
    <xf numFmtId="0" fontId="44" fillId="4" borderId="23" xfId="0" applyFont="1" applyFill="1" applyBorder="1" applyAlignment="1">
      <alignment vertical="center"/>
    </xf>
    <xf numFmtId="0" fontId="50" fillId="4" borderId="0" xfId="5" applyFont="1" applyFill="1" applyBorder="1" applyAlignment="1" applyProtection="1">
      <alignment vertical="center"/>
    </xf>
    <xf numFmtId="0" fontId="44" fillId="4" borderId="24" xfId="0" applyFont="1" applyFill="1" applyBorder="1" applyAlignment="1">
      <alignment vertical="center"/>
    </xf>
    <xf numFmtId="0" fontId="44" fillId="4" borderId="25" xfId="0" applyFont="1" applyFill="1" applyBorder="1" applyAlignment="1">
      <alignment vertical="center"/>
    </xf>
    <xf numFmtId="0" fontId="44" fillId="4" borderId="26" xfId="0" applyFont="1" applyFill="1" applyBorder="1" applyAlignment="1">
      <alignment vertical="center"/>
    </xf>
    <xf numFmtId="0" fontId="44" fillId="4" borderId="2" xfId="0" applyFont="1" applyFill="1" applyBorder="1" applyAlignment="1">
      <alignment vertical="center"/>
    </xf>
    <xf numFmtId="0" fontId="44" fillId="4" borderId="6" xfId="0" applyFont="1" applyFill="1" applyBorder="1" applyAlignment="1">
      <alignment vertical="center"/>
    </xf>
    <xf numFmtId="0" fontId="44" fillId="4" borderId="7" xfId="0" applyFont="1" applyFill="1" applyBorder="1" applyAlignment="1">
      <alignment vertical="center"/>
    </xf>
    <xf numFmtId="0" fontId="44" fillId="4" borderId="8" xfId="0" applyFont="1" applyFill="1" applyBorder="1" applyAlignment="1">
      <alignment vertical="center"/>
    </xf>
    <xf numFmtId="0" fontId="44" fillId="4" borderId="2" xfId="0" applyFont="1" applyFill="1" applyBorder="1"/>
    <xf numFmtId="0" fontId="44" fillId="4" borderId="6" xfId="0" applyFont="1" applyFill="1" applyBorder="1"/>
    <xf numFmtId="0" fontId="44" fillId="4" borderId="7" xfId="0" applyFont="1" applyFill="1" applyBorder="1"/>
    <xf numFmtId="0" fontId="44" fillId="4" borderId="8" xfId="0" applyFont="1" applyFill="1" applyBorder="1"/>
    <xf numFmtId="0" fontId="41" fillId="4" borderId="6" xfId="0" applyFont="1" applyFill="1" applyBorder="1"/>
    <xf numFmtId="0" fontId="41" fillId="4" borderId="7" xfId="0" applyFont="1" applyFill="1" applyBorder="1"/>
    <xf numFmtId="0" fontId="41" fillId="4" borderId="8" xfId="0" applyFont="1" applyFill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27" fillId="0" borderId="0" xfId="0" applyFont="1"/>
    <xf numFmtId="0" fontId="10" fillId="4" borderId="0" xfId="0" applyFont="1" applyFill="1"/>
    <xf numFmtId="0" fontId="11" fillId="0" borderId="0" xfId="0" applyFont="1"/>
    <xf numFmtId="0" fontId="29" fillId="5" borderId="0" xfId="1" applyFont="1" applyProtection="1"/>
    <xf numFmtId="0" fontId="1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30" fillId="8" borderId="30" xfId="4" applyFont="1" applyAlignment="1" applyProtection="1">
      <alignment horizontal="right"/>
    </xf>
    <xf numFmtId="3" fontId="30" fillId="8" borderId="30" xfId="4" applyNumberFormat="1" applyFont="1" applyAlignment="1" applyProtection="1">
      <alignment horizontal="center"/>
    </xf>
    <xf numFmtId="0" fontId="0" fillId="4" borderId="0" xfId="0" applyFill="1"/>
    <xf numFmtId="3" fontId="13" fillId="4" borderId="0" xfId="0" applyNumberFormat="1" applyFont="1" applyFill="1" applyAlignment="1">
      <alignment horizontal="center" vertical="center"/>
    </xf>
    <xf numFmtId="0" fontId="30" fillId="4" borderId="0" xfId="4" applyFont="1" applyFill="1" applyBorder="1" applyAlignment="1" applyProtection="1">
      <alignment horizontal="right"/>
    </xf>
    <xf numFmtId="3" fontId="30" fillId="4" borderId="0" xfId="4" applyNumberFormat="1" applyFont="1" applyFill="1" applyBorder="1" applyAlignment="1" applyProtection="1">
      <alignment horizontal="center"/>
    </xf>
    <xf numFmtId="0" fontId="8" fillId="0" borderId="0" xfId="0" applyFont="1"/>
    <xf numFmtId="0" fontId="10" fillId="4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3" fontId="13" fillId="4" borderId="0" xfId="0" applyNumberFormat="1" applyFont="1" applyFill="1" applyAlignment="1">
      <alignment horizontal="right" vertical="center"/>
    </xf>
    <xf numFmtId="0" fontId="17" fillId="4" borderId="0" xfId="0" applyFont="1" applyFill="1"/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9" fillId="4" borderId="0" xfId="0" applyFont="1" applyFill="1" applyAlignment="1">
      <alignment vertical="top" wrapText="1"/>
    </xf>
    <xf numFmtId="0" fontId="21" fillId="5" borderId="0" xfId="1" applyProtection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/>
    </xf>
    <xf numFmtId="0" fontId="22" fillId="6" borderId="62" xfId="2" applyBorder="1" applyAlignment="1" applyProtection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21" fillId="5" borderId="63" xfId="1" applyBorder="1" applyAlignment="1" applyProtection="1">
      <alignment horizontal="center" vertical="center"/>
    </xf>
    <xf numFmtId="0" fontId="62" fillId="0" borderId="0" xfId="0" applyFont="1" applyAlignment="1">
      <alignment horizontal="center" vertical="center"/>
    </xf>
    <xf numFmtId="0" fontId="63" fillId="0" borderId="0" xfId="0" applyFont="1"/>
    <xf numFmtId="3" fontId="59" fillId="5" borderId="29" xfId="1" applyNumberFormat="1" applyFont="1" applyBorder="1" applyAlignment="1" applyProtection="1">
      <alignment horizontal="center"/>
    </xf>
    <xf numFmtId="9" fontId="59" fillId="5" borderId="29" xfId="7" applyFont="1" applyFill="1" applyBorder="1" applyAlignment="1" applyProtection="1">
      <alignment horizontal="center"/>
    </xf>
    <xf numFmtId="3" fontId="29" fillId="0" borderId="51" xfId="1" applyNumberFormat="1" applyFont="1" applyFill="1" applyBorder="1" applyAlignment="1">
      <alignment horizontal="center"/>
    </xf>
    <xf numFmtId="3" fontId="34" fillId="0" borderId="51" xfId="2" applyNumberFormat="1" applyFont="1" applyFill="1" applyBorder="1" applyAlignment="1">
      <alignment horizontal="center"/>
    </xf>
    <xf numFmtId="3" fontId="13" fillId="0" borderId="14" xfId="0" applyNumberFormat="1" applyFont="1" applyBorder="1" applyAlignment="1">
      <alignment horizontal="center" vertical="center"/>
    </xf>
    <xf numFmtId="3" fontId="60" fillId="0" borderId="59" xfId="0" applyNumberFormat="1" applyFont="1" applyBorder="1" applyAlignment="1">
      <alignment horizontal="center" vertical="center" wrapText="1"/>
    </xf>
    <xf numFmtId="0" fontId="11" fillId="15" borderId="0" xfId="0" applyFont="1" applyFill="1"/>
    <xf numFmtId="0" fontId="11" fillId="15" borderId="0" xfId="0" applyFont="1" applyFill="1" applyAlignment="1">
      <alignment horizontal="center"/>
    </xf>
    <xf numFmtId="0" fontId="10" fillId="15" borderId="0" xfId="0" applyFont="1" applyFill="1"/>
    <xf numFmtId="0" fontId="31" fillId="15" borderId="0" xfId="2" applyFont="1" applyFill="1" applyAlignment="1" applyProtection="1">
      <alignment horizontal="left"/>
    </xf>
    <xf numFmtId="0" fontId="10" fillId="4" borderId="16" xfId="0" applyFont="1" applyFill="1" applyBorder="1" applyProtection="1">
      <protection locked="0"/>
    </xf>
    <xf numFmtId="0" fontId="10" fillId="4" borderId="17" xfId="0" applyFont="1" applyFill="1" applyBorder="1" applyProtection="1">
      <protection locked="0"/>
    </xf>
    <xf numFmtId="0" fontId="10" fillId="4" borderId="18" xfId="0" applyFont="1" applyFill="1" applyBorder="1" applyProtection="1">
      <protection locked="0"/>
    </xf>
    <xf numFmtId="3" fontId="60" fillId="0" borderId="61" xfId="0" applyNumberFormat="1" applyFont="1" applyBorder="1" applyAlignment="1">
      <alignment horizontal="center" vertical="center" wrapText="1"/>
    </xf>
    <xf numFmtId="0" fontId="20" fillId="11" borderId="0" xfId="0" applyFont="1" applyFill="1"/>
    <xf numFmtId="0" fontId="0" fillId="11" borderId="0" xfId="0" applyFill="1"/>
    <xf numFmtId="0" fontId="64" fillId="11" borderId="0" xfId="0" applyFont="1" applyFill="1" applyAlignment="1">
      <alignment horizontal="left" vertical="center"/>
    </xf>
    <xf numFmtId="0" fontId="27" fillId="11" borderId="0" xfId="0" applyFont="1" applyFill="1"/>
    <xf numFmtId="0" fontId="10" fillId="10" borderId="16" xfId="0" applyFont="1" applyFill="1" applyBorder="1" applyProtection="1">
      <protection locked="0"/>
    </xf>
    <xf numFmtId="0" fontId="10" fillId="10" borderId="17" xfId="0" applyFont="1" applyFill="1" applyBorder="1" applyProtection="1">
      <protection locked="0"/>
    </xf>
    <xf numFmtId="0" fontId="10" fillId="10" borderId="18" xfId="0" applyFont="1" applyFill="1" applyBorder="1" applyProtection="1">
      <protection locked="0"/>
    </xf>
    <xf numFmtId="0" fontId="13" fillId="10" borderId="14" xfId="0" applyFont="1" applyFill="1" applyBorder="1" applyAlignment="1" applyProtection="1">
      <alignment horizontal="center" vertical="center"/>
      <protection locked="0"/>
    </xf>
    <xf numFmtId="0" fontId="13" fillId="10" borderId="18" xfId="0" applyFont="1" applyFill="1" applyBorder="1" applyAlignment="1" applyProtection="1">
      <alignment horizontal="center" vertical="center"/>
      <protection locked="0"/>
    </xf>
    <xf numFmtId="3" fontId="13" fillId="10" borderId="14" xfId="0" applyNumberFormat="1" applyFont="1" applyFill="1" applyBorder="1" applyAlignment="1" applyProtection="1">
      <alignment horizontal="center" vertical="center"/>
      <protection locked="0"/>
    </xf>
    <xf numFmtId="3" fontId="13" fillId="10" borderId="15" xfId="0" applyNumberFormat="1" applyFont="1" applyFill="1" applyBorder="1" applyAlignment="1" applyProtection="1">
      <alignment horizontal="center" vertical="center"/>
      <protection locked="0"/>
    </xf>
    <xf numFmtId="3" fontId="60" fillId="10" borderId="58" xfId="0" applyNumberFormat="1" applyFont="1" applyFill="1" applyBorder="1" applyAlignment="1" applyProtection="1">
      <alignment horizontal="center" vertical="center" wrapText="1"/>
      <protection locked="0"/>
    </xf>
    <xf numFmtId="3" fontId="60" fillId="10" borderId="59" xfId="0" applyNumberFormat="1" applyFont="1" applyFill="1" applyBorder="1" applyAlignment="1" applyProtection="1">
      <alignment horizontal="center" vertical="center" wrapText="1"/>
      <protection locked="0"/>
    </xf>
    <xf numFmtId="3" fontId="60" fillId="10" borderId="60" xfId="0" applyNumberFormat="1" applyFont="1" applyFill="1" applyBorder="1" applyAlignment="1" applyProtection="1">
      <alignment horizontal="center" vertical="center" wrapText="1"/>
      <protection locked="0"/>
    </xf>
    <xf numFmtId="3" fontId="60" fillId="10" borderId="61" xfId="0" applyNumberFormat="1" applyFont="1" applyFill="1" applyBorder="1" applyAlignment="1" applyProtection="1">
      <alignment horizontal="center" vertical="center" wrapText="1"/>
      <protection locked="0"/>
    </xf>
    <xf numFmtId="0" fontId="60" fillId="10" borderId="58" xfId="0" applyFont="1" applyFill="1" applyBorder="1" applyAlignment="1" applyProtection="1">
      <alignment horizontal="center" vertical="center" wrapText="1"/>
      <protection locked="0"/>
    </xf>
    <xf numFmtId="0" fontId="60" fillId="10" borderId="59" xfId="0" applyFont="1" applyFill="1" applyBorder="1" applyAlignment="1" applyProtection="1">
      <alignment horizontal="center" vertical="center" wrapText="1"/>
      <protection locked="0"/>
    </xf>
    <xf numFmtId="0" fontId="60" fillId="10" borderId="60" xfId="0" applyFont="1" applyFill="1" applyBorder="1" applyAlignment="1" applyProtection="1">
      <alignment horizontal="center" vertical="center" wrapText="1"/>
      <protection locked="0"/>
    </xf>
    <xf numFmtId="0" fontId="60" fillId="10" borderId="61" xfId="0" applyFont="1" applyFill="1" applyBorder="1" applyAlignment="1" applyProtection="1">
      <alignment horizontal="center" vertical="center" wrapText="1"/>
      <protection locked="0"/>
    </xf>
    <xf numFmtId="0" fontId="15" fillId="10" borderId="15" xfId="0" applyFont="1" applyFill="1" applyBorder="1" applyAlignment="1" applyProtection="1">
      <alignment horizontal="center" vertical="center"/>
      <protection locked="0"/>
    </xf>
    <xf numFmtId="0" fontId="15" fillId="10" borderId="15" xfId="0" applyFont="1" applyFill="1" applyBorder="1" applyAlignment="1" applyProtection="1">
      <alignment horizontal="center" vertical="center" wrapText="1"/>
      <protection locked="0"/>
    </xf>
    <xf numFmtId="3" fontId="61" fillId="10" borderId="61" xfId="0" applyNumberFormat="1" applyFont="1" applyFill="1" applyBorder="1" applyAlignment="1" applyProtection="1">
      <alignment horizontal="center" vertical="center" wrapText="1"/>
      <protection locked="0"/>
    </xf>
    <xf numFmtId="0" fontId="27" fillId="10" borderId="29" xfId="0" applyFont="1" applyFill="1" applyBorder="1" applyAlignment="1" applyProtection="1">
      <alignment horizontal="center"/>
      <protection locked="0"/>
    </xf>
    <xf numFmtId="0" fontId="4" fillId="16" borderId="3" xfId="0" applyFont="1" applyFill="1" applyBorder="1"/>
    <xf numFmtId="0" fontId="4" fillId="16" borderId="5" xfId="0" applyFont="1" applyFill="1" applyBorder="1"/>
    <xf numFmtId="0" fontId="18" fillId="16" borderId="1" xfId="0" applyFont="1" applyFill="1" applyBorder="1" applyAlignment="1">
      <alignment horizontal="right"/>
    </xf>
    <xf numFmtId="3" fontId="53" fillId="16" borderId="56" xfId="3" applyNumberFormat="1" applyFont="1" applyFill="1" applyBorder="1" applyAlignment="1" applyProtection="1">
      <alignment horizontal="left" vertical="center"/>
    </xf>
    <xf numFmtId="0" fontId="18" fillId="16" borderId="2" xfId="0" applyFont="1" applyFill="1" applyBorder="1" applyAlignment="1">
      <alignment horizontal="center"/>
    </xf>
    <xf numFmtId="0" fontId="18" fillId="16" borderId="1" xfId="0" applyFont="1" applyFill="1" applyBorder="1"/>
    <xf numFmtId="0" fontId="53" fillId="16" borderId="0" xfId="3" applyFont="1" applyFill="1" applyBorder="1" applyAlignment="1" applyProtection="1">
      <alignment horizontal="left"/>
    </xf>
    <xf numFmtId="0" fontId="18" fillId="16" borderId="2" xfId="0" applyFont="1" applyFill="1" applyBorder="1" applyAlignment="1">
      <alignment horizontal="left" vertical="center"/>
    </xf>
    <xf numFmtId="0" fontId="18" fillId="16" borderId="1" xfId="0" applyFont="1" applyFill="1" applyBorder="1" applyAlignment="1">
      <alignment horizontal="right" vertical="center"/>
    </xf>
    <xf numFmtId="0" fontId="18" fillId="16" borderId="6" xfId="0" applyFont="1" applyFill="1" applyBorder="1"/>
    <xf numFmtId="0" fontId="18" fillId="16" borderId="7" xfId="0" applyFont="1" applyFill="1" applyBorder="1"/>
    <xf numFmtId="0" fontId="18" fillId="16" borderId="7" xfId="0" applyFont="1" applyFill="1" applyBorder="1" applyAlignment="1">
      <alignment horizontal="left" vertical="center"/>
    </xf>
    <xf numFmtId="0" fontId="18" fillId="16" borderId="8" xfId="0" applyFont="1" applyFill="1" applyBorder="1" applyAlignment="1">
      <alignment horizontal="left" vertical="center"/>
    </xf>
    <xf numFmtId="3" fontId="53" fillId="13" borderId="40" xfId="3" applyNumberFormat="1" applyFont="1" applyFill="1" applyBorder="1" applyAlignment="1" applyProtection="1">
      <alignment horizontal="left" vertical="center"/>
    </xf>
    <xf numFmtId="9" fontId="62" fillId="0" borderId="14" xfId="7" applyFont="1" applyBorder="1" applyAlignment="1" applyProtection="1">
      <alignment horizontal="center" vertical="center"/>
    </xf>
    <xf numFmtId="3" fontId="65" fillId="5" borderId="44" xfId="1" applyNumberFormat="1" applyFont="1" applyBorder="1" applyAlignment="1">
      <alignment horizontal="center"/>
    </xf>
    <xf numFmtId="3" fontId="66" fillId="6" borderId="44" xfId="2" applyNumberFormat="1" applyFont="1" applyBorder="1" applyAlignment="1">
      <alignment horizontal="center"/>
    </xf>
    <xf numFmtId="3" fontId="66" fillId="6" borderId="45" xfId="2" applyNumberFormat="1" applyFont="1" applyBorder="1" applyAlignment="1">
      <alignment horizontal="center"/>
    </xf>
    <xf numFmtId="3" fontId="67" fillId="5" borderId="46" xfId="1" applyNumberFormat="1" applyFont="1" applyBorder="1" applyAlignment="1">
      <alignment horizontal="center"/>
    </xf>
    <xf numFmtId="3" fontId="66" fillId="6" borderId="46" xfId="2" applyNumberFormat="1" applyFont="1" applyBorder="1" applyAlignment="1">
      <alignment horizontal="center"/>
    </xf>
    <xf numFmtId="3" fontId="68" fillId="0" borderId="44" xfId="6" applyNumberFormat="1" applyFont="1" applyBorder="1" applyAlignment="1">
      <alignment horizontal="right"/>
    </xf>
    <xf numFmtId="3" fontId="68" fillId="0" borderId="29" xfId="6" applyNumberFormat="1" applyFont="1" applyBorder="1" applyAlignment="1">
      <alignment horizontal="right"/>
    </xf>
    <xf numFmtId="3" fontId="68" fillId="0" borderId="44" xfId="3" applyNumberFormat="1" applyFont="1" applyFill="1" applyBorder="1" applyAlignment="1">
      <alignment horizontal="right"/>
    </xf>
    <xf numFmtId="3" fontId="68" fillId="0" borderId="46" xfId="6" applyNumberFormat="1" applyFont="1" applyBorder="1" applyAlignment="1">
      <alignment horizontal="right"/>
    </xf>
    <xf numFmtId="3" fontId="69" fillId="0" borderId="0" xfId="6" applyNumberFormat="1" applyFont="1"/>
    <xf numFmtId="0" fontId="69" fillId="0" borderId="0" xfId="6" applyFont="1"/>
    <xf numFmtId="0" fontId="42" fillId="4" borderId="0" xfId="0" applyFont="1" applyFill="1" applyAlignment="1">
      <alignment horizontal="right"/>
    </xf>
    <xf numFmtId="0" fontId="46" fillId="4" borderId="0" xfId="0" applyFont="1" applyFill="1" applyAlignment="1">
      <alignment horizontal="right"/>
    </xf>
    <xf numFmtId="0" fontId="70" fillId="4" borderId="1" xfId="0" applyFont="1" applyFill="1" applyBorder="1" applyAlignment="1">
      <alignment horizontal="right"/>
    </xf>
    <xf numFmtId="0" fontId="70" fillId="4" borderId="22" xfId="0" applyFont="1" applyFill="1" applyBorder="1" applyAlignment="1">
      <alignment horizontal="right" vertical="center"/>
    </xf>
    <xf numFmtId="0" fontId="70" fillId="4" borderId="22" xfId="0" applyFont="1" applyFill="1" applyBorder="1" applyAlignment="1">
      <alignment horizontal="left" vertical="center"/>
    </xf>
    <xf numFmtId="0" fontId="70" fillId="4" borderId="1" xfId="0" applyFont="1" applyFill="1" applyBorder="1" applyAlignment="1">
      <alignment horizontal="right" vertical="center"/>
    </xf>
    <xf numFmtId="0" fontId="70" fillId="4" borderId="43" xfId="0" applyFont="1" applyFill="1" applyBorder="1" applyAlignment="1">
      <alignment horizontal="right" vertical="center"/>
    </xf>
    <xf numFmtId="3" fontId="48" fillId="4" borderId="0" xfId="0" applyNumberFormat="1" applyFont="1" applyFill="1" applyAlignment="1" applyProtection="1">
      <alignment horizontal="left" vertical="center"/>
      <protection locked="0"/>
    </xf>
    <xf numFmtId="0" fontId="8" fillId="17" borderId="0" xfId="0" applyFont="1" applyFill="1"/>
    <xf numFmtId="0" fontId="0" fillId="17" borderId="0" xfId="0" applyFill="1"/>
    <xf numFmtId="0" fontId="27" fillId="18" borderId="0" xfId="0" applyFont="1" applyFill="1"/>
    <xf numFmtId="0" fontId="32" fillId="9" borderId="0" xfId="6" applyFont="1" applyFill="1" applyAlignment="1">
      <alignment horizontal="right"/>
    </xf>
    <xf numFmtId="0" fontId="28" fillId="0" borderId="47" xfId="6" applyFont="1" applyBorder="1" applyAlignment="1">
      <alignment horizontal="right"/>
    </xf>
    <xf numFmtId="0" fontId="28" fillId="0" borderId="48" xfId="6" applyFont="1" applyBorder="1" applyAlignment="1">
      <alignment horizontal="right"/>
    </xf>
    <xf numFmtId="0" fontId="28" fillId="0" borderId="48" xfId="6" applyFont="1" applyBorder="1" applyAlignment="1">
      <alignment horizontal="right" wrapText="1"/>
    </xf>
    <xf numFmtId="0" fontId="28" fillId="0" borderId="35" xfId="6" applyFont="1" applyBorder="1" applyAlignment="1">
      <alignment horizontal="right"/>
    </xf>
    <xf numFmtId="0" fontId="3" fillId="0" borderId="0" xfId="6" applyAlignment="1">
      <alignment horizontal="right"/>
    </xf>
    <xf numFmtId="3" fontId="3" fillId="0" borderId="0" xfId="6" applyNumberFormat="1" applyAlignment="1">
      <alignment horizontal="right"/>
    </xf>
    <xf numFmtId="0" fontId="71" fillId="0" borderId="65" xfId="0" applyFont="1" applyBorder="1" applyAlignment="1">
      <alignment horizontal="left" wrapText="1"/>
    </xf>
    <xf numFmtId="1" fontId="72" fillId="0" borderId="65" xfId="0" applyNumberFormat="1" applyFont="1" applyBorder="1" applyAlignment="1">
      <alignment horizontal="right" vertical="top" shrinkToFit="1"/>
    </xf>
    <xf numFmtId="165" fontId="3" fillId="0" borderId="29" xfId="6" applyNumberFormat="1" applyBorder="1"/>
    <xf numFmtId="0" fontId="71" fillId="0" borderId="65" xfId="8" applyFont="1" applyBorder="1" applyAlignment="1">
      <alignment horizontal="left" wrapText="1"/>
    </xf>
    <xf numFmtId="1" fontId="72" fillId="0" borderId="65" xfId="8" applyNumberFormat="1" applyFont="1" applyBorder="1" applyAlignment="1">
      <alignment horizontal="right" vertical="top" shrinkToFit="1"/>
    </xf>
    <xf numFmtId="0" fontId="74" fillId="0" borderId="65" xfId="8" applyFont="1" applyBorder="1" applyAlignment="1">
      <alignment horizontal="left" wrapText="1"/>
    </xf>
    <xf numFmtId="1" fontId="74" fillId="0" borderId="65" xfId="8" applyNumberFormat="1" applyFont="1" applyBorder="1" applyAlignment="1">
      <alignment horizontal="right" vertical="top" shrinkToFit="1"/>
    </xf>
    <xf numFmtId="0" fontId="25" fillId="17" borderId="0" xfId="0" applyFont="1" applyFill="1"/>
    <xf numFmtId="3" fontId="25" fillId="19" borderId="29" xfId="0" applyNumberFormat="1" applyFont="1" applyFill="1" applyBorder="1" applyAlignment="1">
      <alignment horizontal="center"/>
    </xf>
    <xf numFmtId="3" fontId="25" fillId="19" borderId="49" xfId="0" applyNumberFormat="1" applyFont="1" applyFill="1" applyBorder="1" applyAlignment="1">
      <alignment horizontal="center"/>
    </xf>
    <xf numFmtId="1" fontId="0" fillId="0" borderId="0" xfId="0" applyNumberFormat="1"/>
    <xf numFmtId="0" fontId="2" fillId="0" borderId="0" xfId="6" applyFont="1"/>
    <xf numFmtId="0" fontId="26" fillId="4" borderId="0" xfId="5" applyFill="1"/>
    <xf numFmtId="0" fontId="75" fillId="4" borderId="0" xfId="0" applyFont="1" applyFill="1"/>
    <xf numFmtId="0" fontId="30" fillId="20" borderId="0" xfId="4" applyFont="1" applyFill="1" applyBorder="1" applyAlignment="1" applyProtection="1">
      <alignment horizontal="right"/>
    </xf>
    <xf numFmtId="3" fontId="30" fillId="20" borderId="0" xfId="4" applyNumberFormat="1" applyFont="1" applyFill="1" applyBorder="1" applyAlignment="1" applyProtection="1">
      <alignment horizontal="center"/>
    </xf>
    <xf numFmtId="0" fontId="29" fillId="5" borderId="0" xfId="1" applyFont="1" applyBorder="1" applyProtection="1"/>
    <xf numFmtId="0" fontId="10" fillId="10" borderId="29" xfId="0" applyFont="1" applyFill="1" applyBorder="1" applyProtection="1">
      <protection locked="0"/>
    </xf>
    <xf numFmtId="0" fontId="30" fillId="20" borderId="0" xfId="4" applyFont="1" applyFill="1" applyBorder="1" applyAlignment="1" applyProtection="1">
      <alignment horizontal="right" vertical="center"/>
    </xf>
    <xf numFmtId="0" fontId="30" fillId="16" borderId="72" xfId="4" applyFont="1" applyFill="1" applyBorder="1" applyAlignment="1" applyProtection="1">
      <alignment horizontal="right" vertical="center"/>
    </xf>
    <xf numFmtId="3" fontId="30" fillId="8" borderId="73" xfId="4" applyNumberFormat="1" applyFont="1" applyBorder="1" applyAlignment="1" applyProtection="1">
      <alignment horizontal="center" vertical="center"/>
    </xf>
    <xf numFmtId="0" fontId="79" fillId="5" borderId="0" xfId="1" applyFont="1" applyBorder="1" applyProtection="1"/>
    <xf numFmtId="0" fontId="15" fillId="10" borderId="66" xfId="0" applyFont="1" applyFill="1" applyBorder="1" applyAlignment="1" applyProtection="1">
      <alignment horizontal="center" vertical="center" wrapText="1"/>
      <protection locked="0"/>
    </xf>
    <xf numFmtId="0" fontId="22" fillId="6" borderId="29" xfId="2" applyBorder="1" applyAlignment="1" applyProtection="1">
      <alignment horizontal="center" vertical="center"/>
    </xf>
    <xf numFmtId="0" fontId="21" fillId="5" borderId="29" xfId="1" applyBorder="1" applyAlignment="1" applyProtection="1">
      <alignment horizontal="center" vertical="center"/>
    </xf>
    <xf numFmtId="0" fontId="80" fillId="0" borderId="0" xfId="0" applyFont="1"/>
    <xf numFmtId="0" fontId="4" fillId="16" borderId="0" xfId="0" applyFont="1" applyFill="1"/>
    <xf numFmtId="0" fontId="18" fillId="16" borderId="0" xfId="0" applyFont="1" applyFill="1" applyAlignment="1">
      <alignment horizontal="right"/>
    </xf>
    <xf numFmtId="0" fontId="18" fillId="16" borderId="0" xfId="0" applyFont="1" applyFill="1"/>
    <xf numFmtId="0" fontId="18" fillId="16" borderId="0" xfId="0" applyFont="1" applyFill="1" applyAlignment="1">
      <alignment horizontal="left" vertical="center"/>
    </xf>
    <xf numFmtId="0" fontId="44" fillId="4" borderId="0" xfId="0" applyFont="1" applyFill="1"/>
    <xf numFmtId="0" fontId="49" fillId="4" borderId="0" xfId="0" applyFont="1" applyFill="1" applyAlignment="1">
      <alignment vertical="center"/>
    </xf>
    <xf numFmtId="0" fontId="70" fillId="4" borderId="0" xfId="0" applyFont="1" applyFill="1" applyAlignment="1">
      <alignment horizontal="right" vertical="center"/>
    </xf>
    <xf numFmtId="0" fontId="44" fillId="4" borderId="0" xfId="0" applyFont="1" applyFill="1" applyAlignment="1">
      <alignment vertical="center"/>
    </xf>
    <xf numFmtId="0" fontId="44" fillId="4" borderId="0" xfId="0" applyFont="1" applyFill="1" applyAlignment="1">
      <alignment horizontal="left" vertical="center"/>
    </xf>
    <xf numFmtId="0" fontId="48" fillId="4" borderId="0" xfId="0" applyFont="1" applyFill="1" applyAlignment="1">
      <alignment vertical="center"/>
    </xf>
    <xf numFmtId="3" fontId="48" fillId="4" borderId="0" xfId="0" applyNumberFormat="1" applyFont="1" applyFill="1" applyAlignment="1">
      <alignment horizontal="left" vertical="center"/>
    </xf>
    <xf numFmtId="0" fontId="46" fillId="4" borderId="0" xfId="0" applyFont="1" applyFill="1" applyAlignment="1">
      <alignment vertical="center"/>
    </xf>
    <xf numFmtId="0" fontId="70" fillId="4" borderId="0" xfId="0" applyFont="1" applyFill="1" applyAlignment="1">
      <alignment vertical="center"/>
    </xf>
    <xf numFmtId="0" fontId="47" fillId="4" borderId="0" xfId="0" applyFont="1" applyFill="1" applyAlignment="1">
      <alignment horizontal="right" vertical="center"/>
    </xf>
    <xf numFmtId="3" fontId="48" fillId="4" borderId="0" xfId="0" applyNumberFormat="1" applyFont="1" applyFill="1" applyAlignment="1">
      <alignment vertical="center"/>
    </xf>
    <xf numFmtId="0" fontId="41" fillId="20" borderId="56" xfId="0" applyFont="1" applyFill="1" applyBorder="1"/>
    <xf numFmtId="0" fontId="43" fillId="20" borderId="0" xfId="0" applyFont="1" applyFill="1"/>
    <xf numFmtId="0" fontId="41" fillId="20" borderId="0" xfId="0" applyFont="1" applyFill="1"/>
    <xf numFmtId="0" fontId="44" fillId="20" borderId="56" xfId="0" applyFont="1" applyFill="1" applyBorder="1"/>
    <xf numFmtId="0" fontId="54" fillId="20" borderId="0" xfId="0" applyFont="1" applyFill="1"/>
    <xf numFmtId="0" fontId="55" fillId="20" borderId="0" xfId="0" applyFont="1" applyFill="1"/>
    <xf numFmtId="0" fontId="41" fillId="20" borderId="20" xfId="0" applyFont="1" applyFill="1" applyBorder="1"/>
    <xf numFmtId="0" fontId="41" fillId="20" borderId="20" xfId="0" applyFont="1" applyFill="1" applyBorder="1" applyAlignment="1">
      <alignment vertical="center"/>
    </xf>
    <xf numFmtId="0" fontId="42" fillId="20" borderId="20" xfId="0" applyFont="1" applyFill="1" applyBorder="1"/>
    <xf numFmtId="0" fontId="42" fillId="20" borderId="19" xfId="0" applyFont="1" applyFill="1" applyBorder="1"/>
    <xf numFmtId="0" fontId="41" fillId="20" borderId="36" xfId="0" applyFont="1" applyFill="1" applyBorder="1"/>
    <xf numFmtId="0" fontId="42" fillId="20" borderId="0" xfId="0" applyFont="1" applyFill="1"/>
    <xf numFmtId="0" fontId="42" fillId="20" borderId="66" xfId="0" applyFont="1" applyFill="1" applyBorder="1"/>
    <xf numFmtId="0" fontId="44" fillId="20" borderId="0" xfId="0" applyFont="1" applyFill="1"/>
    <xf numFmtId="0" fontId="46" fillId="20" borderId="0" xfId="0" applyFont="1" applyFill="1"/>
    <xf numFmtId="0" fontId="46" fillId="20" borderId="66" xfId="0" applyFont="1" applyFill="1" applyBorder="1"/>
    <xf numFmtId="0" fontId="51" fillId="20" borderId="0" xfId="0" applyFont="1" applyFill="1"/>
    <xf numFmtId="0" fontId="75" fillId="20" borderId="66" xfId="0" applyFont="1" applyFill="1" applyBorder="1"/>
    <xf numFmtId="0" fontId="42" fillId="20" borderId="67" xfId="0" applyFont="1" applyFill="1" applyBorder="1"/>
    <xf numFmtId="0" fontId="42" fillId="20" borderId="15" xfId="0" applyFont="1" applyFill="1" applyBorder="1"/>
    <xf numFmtId="0" fontId="42" fillId="20" borderId="52" xfId="0" applyFont="1" applyFill="1" applyBorder="1"/>
    <xf numFmtId="0" fontId="42" fillId="20" borderId="67" xfId="0" applyFont="1" applyFill="1" applyBorder="1" applyAlignment="1">
      <alignment horizontal="justify"/>
    </xf>
    <xf numFmtId="0" fontId="52" fillId="20" borderId="67" xfId="0" applyFont="1" applyFill="1" applyBorder="1" applyAlignment="1">
      <alignment horizontal="justify"/>
    </xf>
    <xf numFmtId="0" fontId="85" fillId="0" borderId="0" xfId="0" applyFont="1"/>
    <xf numFmtId="0" fontId="42" fillId="4" borderId="74" xfId="0" applyFont="1" applyFill="1" applyBorder="1"/>
    <xf numFmtId="0" fontId="42" fillId="4" borderId="9" xfId="0" applyFont="1" applyFill="1" applyBorder="1"/>
    <xf numFmtId="0" fontId="42" fillId="4" borderId="35" xfId="0" applyFont="1" applyFill="1" applyBorder="1"/>
    <xf numFmtId="0" fontId="42" fillId="4" borderId="75" xfId="0" applyFont="1" applyFill="1" applyBorder="1"/>
    <xf numFmtId="0" fontId="42" fillId="4" borderId="76" xfId="0" applyFont="1" applyFill="1" applyBorder="1"/>
    <xf numFmtId="0" fontId="86" fillId="4" borderId="0" xfId="0" applyFont="1" applyFill="1"/>
    <xf numFmtId="0" fontId="42" fillId="4" borderId="45" xfId="0" applyFont="1" applyFill="1" applyBorder="1"/>
    <xf numFmtId="0" fontId="42" fillId="4" borderId="77" xfId="0" applyFont="1" applyFill="1" applyBorder="1"/>
    <xf numFmtId="0" fontId="42" fillId="4" borderId="57" xfId="0" applyFont="1" applyFill="1" applyBorder="1"/>
    <xf numFmtId="0" fontId="86" fillId="11" borderId="0" xfId="0" applyFont="1" applyFill="1"/>
    <xf numFmtId="0" fontId="42" fillId="11" borderId="0" xfId="0" applyFont="1" applyFill="1"/>
    <xf numFmtId="0" fontId="57" fillId="19" borderId="0" xfId="0" applyFont="1" applyFill="1"/>
    <xf numFmtId="0" fontId="52" fillId="19" borderId="0" xfId="0" applyFont="1" applyFill="1"/>
    <xf numFmtId="0" fontId="70" fillId="4" borderId="0" xfId="0" applyFont="1" applyFill="1" applyAlignment="1">
      <alignment horizontal="right"/>
    </xf>
    <xf numFmtId="0" fontId="82" fillId="0" borderId="0" xfId="0" applyFont="1"/>
    <xf numFmtId="0" fontId="3" fillId="0" borderId="77" xfId="6" applyBorder="1"/>
    <xf numFmtId="0" fontId="25" fillId="0" borderId="77" xfId="6" applyFont="1" applyBorder="1" applyAlignment="1">
      <alignment horizontal="center"/>
    </xf>
    <xf numFmtId="0" fontId="25" fillId="0" borderId="9" xfId="6" applyFont="1" applyBorder="1" applyAlignment="1">
      <alignment horizontal="center"/>
    </xf>
    <xf numFmtId="1" fontId="25" fillId="0" borderId="0" xfId="6" applyNumberFormat="1" applyFont="1" applyAlignment="1">
      <alignment horizontal="center"/>
    </xf>
    <xf numFmtId="1" fontId="25" fillId="0" borderId="77" xfId="6" applyNumberFormat="1" applyFont="1" applyBorder="1" applyAlignment="1">
      <alignment horizontal="center"/>
    </xf>
    <xf numFmtId="1" fontId="25" fillId="0" borderId="9" xfId="6" applyNumberFormat="1" applyFont="1" applyBorder="1" applyAlignment="1">
      <alignment horizontal="center"/>
    </xf>
    <xf numFmtId="165" fontId="1" fillId="0" borderId="29" xfId="6" applyNumberFormat="1" applyFont="1" applyBorder="1" applyAlignment="1">
      <alignment horizontal="center"/>
    </xf>
    <xf numFmtId="0" fontId="3" fillId="0" borderId="9" xfId="6" applyBorder="1"/>
    <xf numFmtId="0" fontId="3" fillId="0" borderId="9" xfId="6" applyBorder="1" applyAlignment="1">
      <alignment horizontal="center"/>
    </xf>
    <xf numFmtId="0" fontId="0" fillId="0" borderId="0" xfId="0" applyAlignment="1">
      <alignment horizontal="right"/>
    </xf>
    <xf numFmtId="3" fontId="59" fillId="4" borderId="56" xfId="1" applyNumberFormat="1" applyFont="1" applyFill="1" applyBorder="1" applyAlignment="1" applyProtection="1">
      <alignment horizontal="center"/>
    </xf>
    <xf numFmtId="0" fontId="42" fillId="19" borderId="0" xfId="0" applyFont="1" applyFill="1"/>
    <xf numFmtId="0" fontId="52" fillId="4" borderId="0" xfId="0" applyFont="1" applyFill="1"/>
    <xf numFmtId="0" fontId="87" fillId="17" borderId="0" xfId="0" applyFont="1" applyFill="1" applyAlignment="1">
      <alignment horizontal="center"/>
    </xf>
    <xf numFmtId="0" fontId="97" fillId="17" borderId="0" xfId="0" applyFont="1" applyFill="1"/>
    <xf numFmtId="0" fontId="70" fillId="4" borderId="66" xfId="0" applyFont="1" applyFill="1" applyBorder="1" applyAlignment="1">
      <alignment horizontal="left" vertical="center"/>
    </xf>
    <xf numFmtId="0" fontId="46" fillId="4" borderId="43" xfId="0" applyFont="1" applyFill="1" applyBorder="1"/>
    <xf numFmtId="0" fontId="98" fillId="0" borderId="0" xfId="0" applyFont="1"/>
    <xf numFmtId="0" fontId="89" fillId="0" borderId="0" xfId="0" applyFont="1"/>
    <xf numFmtId="0" fontId="99" fillId="0" borderId="0" xfId="5" applyFont="1"/>
    <xf numFmtId="0" fontId="81" fillId="0" borderId="0" xfId="5" applyFont="1"/>
    <xf numFmtId="0" fontId="80" fillId="10" borderId="29" xfId="0" applyFont="1" applyFill="1" applyBorder="1"/>
    <xf numFmtId="0" fontId="100" fillId="0" borderId="0" xfId="0" applyFont="1" applyAlignment="1">
      <alignment horizontal="right"/>
    </xf>
    <xf numFmtId="3" fontId="48" fillId="10" borderId="31" xfId="0" applyNumberFormat="1" applyFont="1" applyFill="1" applyBorder="1" applyAlignment="1" applyProtection="1">
      <alignment horizontal="center" vertical="center"/>
      <protection locked="0"/>
    </xf>
    <xf numFmtId="0" fontId="30" fillId="16" borderId="72" xfId="4" applyFont="1" applyFill="1" applyBorder="1" applyAlignment="1" applyProtection="1">
      <alignment horizontal="right" vertical="center"/>
      <protection locked="0"/>
    </xf>
    <xf numFmtId="0" fontId="8" fillId="20" borderId="36" xfId="0" applyFont="1" applyFill="1" applyBorder="1"/>
    <xf numFmtId="0" fontId="0" fillId="20" borderId="20" xfId="0" applyFill="1" applyBorder="1"/>
    <xf numFmtId="0" fontId="0" fillId="20" borderId="20" xfId="0" applyFill="1" applyBorder="1" applyAlignment="1">
      <alignment horizontal="center"/>
    </xf>
    <xf numFmtId="0" fontId="8" fillId="20" borderId="19" xfId="0" applyFont="1" applyFill="1" applyBorder="1" applyAlignment="1">
      <alignment horizontal="right"/>
    </xf>
    <xf numFmtId="0" fontId="0" fillId="20" borderId="56" xfId="0" applyFill="1" applyBorder="1"/>
    <xf numFmtId="0" fontId="84" fillId="20" borderId="0" xfId="0" applyFont="1" applyFill="1" applyAlignment="1">
      <alignment horizontal="left" vertical="top"/>
    </xf>
    <xf numFmtId="0" fontId="10" fillId="20" borderId="0" xfId="0" applyFont="1" applyFill="1"/>
    <xf numFmtId="0" fontId="10" fillId="20" borderId="0" xfId="0" applyFont="1" applyFill="1" applyAlignment="1">
      <alignment horizontal="center"/>
    </xf>
    <xf numFmtId="0" fontId="0" fillId="20" borderId="0" xfId="0" applyFill="1"/>
    <xf numFmtId="0" fontId="0" fillId="20" borderId="66" xfId="0" applyFill="1" applyBorder="1"/>
    <xf numFmtId="0" fontId="77" fillId="21" borderId="0" xfId="0" applyFont="1" applyFill="1" applyAlignment="1">
      <alignment vertical="center"/>
    </xf>
    <xf numFmtId="0" fontId="10" fillId="21" borderId="0" xfId="0" applyFont="1" applyFill="1" applyAlignment="1">
      <alignment vertical="center"/>
    </xf>
    <xf numFmtId="0" fontId="11" fillId="20" borderId="0" xfId="0" applyFont="1" applyFill="1" applyAlignment="1">
      <alignment horizontal="right"/>
    </xf>
    <xf numFmtId="0" fontId="11" fillId="20" borderId="0" xfId="0" applyFont="1" applyFill="1"/>
    <xf numFmtId="0" fontId="0" fillId="20" borderId="0" xfId="0" applyFill="1" applyAlignment="1">
      <alignment horizontal="center"/>
    </xf>
    <xf numFmtId="0" fontId="13" fillId="20" borderId="0" xfId="0" applyFont="1" applyFill="1" applyAlignment="1">
      <alignment horizontal="center" vertical="center"/>
    </xf>
    <xf numFmtId="0" fontId="101" fillId="20" borderId="0" xfId="0" applyFont="1" applyFill="1" applyAlignment="1">
      <alignment horizontal="center"/>
    </xf>
    <xf numFmtId="0" fontId="0" fillId="20" borderId="0" xfId="0" applyFill="1" applyAlignment="1">
      <alignment horizontal="right"/>
    </xf>
    <xf numFmtId="0" fontId="8" fillId="4" borderId="0" xfId="0" applyFont="1" applyFill="1"/>
    <xf numFmtId="0" fontId="64" fillId="20" borderId="0" xfId="0" applyFont="1" applyFill="1"/>
    <xf numFmtId="3" fontId="13" fillId="20" borderId="0" xfId="0" applyNumberFormat="1" applyFont="1" applyFill="1" applyAlignment="1">
      <alignment horizontal="center" vertical="center"/>
    </xf>
    <xf numFmtId="0" fontId="0" fillId="20" borderId="52" xfId="0" applyFill="1" applyBorder="1"/>
    <xf numFmtId="0" fontId="0" fillId="20" borderId="67" xfId="0" applyFill="1" applyBorder="1"/>
    <xf numFmtId="0" fontId="0" fillId="20" borderId="67" xfId="0" applyFill="1" applyBorder="1" applyAlignment="1">
      <alignment horizontal="center"/>
    </xf>
    <xf numFmtId="0" fontId="0" fillId="20" borderId="15" xfId="0" applyFill="1" applyBorder="1"/>
    <xf numFmtId="0" fontId="0" fillId="4" borderId="0" xfId="0" applyFill="1" applyAlignment="1">
      <alignment horizontal="center"/>
    </xf>
    <xf numFmtId="0" fontId="0" fillId="16" borderId="36" xfId="0" applyFill="1" applyBorder="1"/>
    <xf numFmtId="0" fontId="0" fillId="16" borderId="20" xfId="0" applyFill="1" applyBorder="1"/>
    <xf numFmtId="0" fontId="42" fillId="16" borderId="20" xfId="0" applyFont="1" applyFill="1" applyBorder="1"/>
    <xf numFmtId="0" fontId="0" fillId="16" borderId="20" xfId="0" applyFill="1" applyBorder="1" applyAlignment="1">
      <alignment horizontal="center"/>
    </xf>
    <xf numFmtId="0" fontId="0" fillId="16" borderId="19" xfId="0" applyFill="1" applyBorder="1"/>
    <xf numFmtId="0" fontId="0" fillId="16" borderId="56" xfId="0" applyFill="1" applyBorder="1"/>
    <xf numFmtId="0" fontId="0" fillId="16" borderId="0" xfId="0" applyFill="1" applyAlignment="1">
      <alignment vertical="center"/>
    </xf>
    <xf numFmtId="0" fontId="10" fillId="16" borderId="0" xfId="0" applyFont="1" applyFill="1" applyAlignment="1">
      <alignment vertical="center"/>
    </xf>
    <xf numFmtId="0" fontId="10" fillId="16" borderId="0" xfId="0" applyFont="1" applyFill="1"/>
    <xf numFmtId="0" fontId="10" fillId="16" borderId="0" xfId="0" applyFont="1" applyFill="1" applyAlignment="1">
      <alignment horizontal="center"/>
    </xf>
    <xf numFmtId="0" fontId="0" fillId="16" borderId="0" xfId="0" applyFill="1"/>
    <xf numFmtId="0" fontId="0" fillId="16" borderId="66" xfId="0" applyFill="1" applyBorder="1"/>
    <xf numFmtId="0" fontId="17" fillId="21" borderId="0" xfId="0" applyFont="1" applyFill="1" applyAlignment="1">
      <alignment vertical="center"/>
    </xf>
    <xf numFmtId="0" fontId="11" fillId="16" borderId="0" xfId="0" applyFont="1" applyFill="1" applyAlignment="1">
      <alignment horizontal="right"/>
    </xf>
    <xf numFmtId="0" fontId="11" fillId="16" borderId="0" xfId="0" applyFont="1" applyFill="1"/>
    <xf numFmtId="0" fontId="11" fillId="16" borderId="0" xfId="0" applyFont="1" applyFill="1" applyAlignment="1">
      <alignment horizontal="center"/>
    </xf>
    <xf numFmtId="1" fontId="13" fillId="13" borderId="14" xfId="0" applyNumberFormat="1" applyFont="1" applyFill="1" applyBorder="1" applyAlignment="1">
      <alignment horizontal="center" vertical="center"/>
    </xf>
    <xf numFmtId="3" fontId="13" fillId="13" borderId="14" xfId="0" applyNumberFormat="1" applyFont="1" applyFill="1" applyBorder="1" applyAlignment="1">
      <alignment horizontal="center" vertical="center"/>
    </xf>
    <xf numFmtId="0" fontId="104" fillId="16" borderId="0" xfId="0" applyFont="1" applyFill="1"/>
    <xf numFmtId="0" fontId="10" fillId="16" borderId="56" xfId="0" applyFont="1" applyFill="1" applyBorder="1"/>
    <xf numFmtId="0" fontId="0" fillId="16" borderId="52" xfId="0" applyFill="1" applyBorder="1"/>
    <xf numFmtId="0" fontId="0" fillId="16" borderId="67" xfId="0" applyFill="1" applyBorder="1"/>
    <xf numFmtId="0" fontId="0" fillId="16" borderId="67" xfId="0" applyFill="1" applyBorder="1" applyAlignment="1">
      <alignment horizontal="center"/>
    </xf>
    <xf numFmtId="0" fontId="0" fillId="16" borderId="15" xfId="0" applyFill="1" applyBorder="1"/>
    <xf numFmtId="0" fontId="0" fillId="0" borderId="17" xfId="0" applyBorder="1"/>
    <xf numFmtId="0" fontId="0" fillId="22" borderId="36" xfId="0" applyFill="1" applyBorder="1"/>
    <xf numFmtId="0" fontId="0" fillId="22" borderId="20" xfId="0" applyFill="1" applyBorder="1"/>
    <xf numFmtId="0" fontId="0" fillId="22" borderId="20" xfId="0" applyFill="1" applyBorder="1" applyAlignment="1">
      <alignment horizontal="center"/>
    </xf>
    <xf numFmtId="0" fontId="0" fillId="22" borderId="19" xfId="0" applyFill="1" applyBorder="1"/>
    <xf numFmtId="0" fontId="0" fillId="22" borderId="56" xfId="0" applyFill="1" applyBorder="1"/>
    <xf numFmtId="0" fontId="0" fillId="22" borderId="0" xfId="0" applyFill="1"/>
    <xf numFmtId="0" fontId="0" fillId="22" borderId="0" xfId="0" applyFill="1" applyAlignment="1">
      <alignment horizontal="center"/>
    </xf>
    <xf numFmtId="0" fontId="0" fillId="22" borderId="66" xfId="0" applyFill="1" applyBorder="1"/>
    <xf numFmtId="3" fontId="60" fillId="13" borderId="59" xfId="0" applyNumberFormat="1" applyFont="1" applyFill="1" applyBorder="1" applyAlignment="1">
      <alignment horizontal="center" vertical="center" wrapText="1"/>
    </xf>
    <xf numFmtId="0" fontId="8" fillId="22" borderId="0" xfId="0" applyFont="1" applyFill="1"/>
    <xf numFmtId="0" fontId="11" fillId="22" borderId="0" xfId="0" applyFont="1" applyFill="1" applyAlignment="1">
      <alignment horizontal="right"/>
    </xf>
    <xf numFmtId="0" fontId="10" fillId="22" borderId="0" xfId="0" applyFont="1" applyFill="1"/>
    <xf numFmtId="0" fontId="104" fillId="22" borderId="0" xfId="0" applyFont="1" applyFill="1"/>
    <xf numFmtId="0" fontId="11" fillId="22" borderId="0" xfId="0" applyFont="1" applyFill="1"/>
    <xf numFmtId="0" fontId="15" fillId="22" borderId="0" xfId="0" applyFont="1" applyFill="1" applyAlignment="1">
      <alignment horizontal="center" vertical="center"/>
    </xf>
    <xf numFmtId="0" fontId="15" fillId="22" borderId="0" xfId="0" applyFont="1" applyFill="1" applyAlignment="1">
      <alignment horizontal="right" vertical="center"/>
    </xf>
    <xf numFmtId="0" fontId="15" fillId="15" borderId="29" xfId="0" applyFont="1" applyFill="1" applyBorder="1" applyAlignment="1">
      <alignment horizontal="center" vertical="center" wrapText="1"/>
    </xf>
    <xf numFmtId="0" fontId="0" fillId="22" borderId="52" xfId="0" applyFill="1" applyBorder="1"/>
    <xf numFmtId="0" fontId="0" fillId="22" borderId="67" xfId="0" applyFill="1" applyBorder="1"/>
    <xf numFmtId="0" fontId="0" fillId="22" borderId="15" xfId="0" applyFill="1" applyBorder="1"/>
    <xf numFmtId="0" fontId="0" fillId="23" borderId="36" xfId="0" applyFill="1" applyBorder="1"/>
    <xf numFmtId="0" fontId="0" fillId="23" borderId="20" xfId="0" applyFill="1" applyBorder="1"/>
    <xf numFmtId="0" fontId="0" fillId="23" borderId="19" xfId="0" applyFill="1" applyBorder="1"/>
    <xf numFmtId="0" fontId="0" fillId="4" borderId="56" xfId="0" applyFill="1" applyBorder="1"/>
    <xf numFmtId="0" fontId="0" fillId="23" borderId="56" xfId="0" applyFill="1" applyBorder="1"/>
    <xf numFmtId="0" fontId="0" fillId="23" borderId="0" xfId="0" applyFill="1"/>
    <xf numFmtId="0" fontId="42" fillId="23" borderId="0" xfId="0" applyFont="1" applyFill="1"/>
    <xf numFmtId="0" fontId="0" fillId="23" borderId="66" xfId="0" applyFill="1" applyBorder="1"/>
    <xf numFmtId="3" fontId="60" fillId="13" borderId="61" xfId="0" applyNumberFormat="1" applyFont="1" applyFill="1" applyBorder="1" applyAlignment="1">
      <alignment horizontal="center" vertical="center" wrapText="1"/>
    </xf>
    <xf numFmtId="3" fontId="61" fillId="13" borderId="61" xfId="0" applyNumberFormat="1" applyFont="1" applyFill="1" applyBorder="1" applyAlignment="1">
      <alignment horizontal="center" vertical="center" wrapText="1"/>
    </xf>
    <xf numFmtId="0" fontId="27" fillId="17" borderId="49" xfId="0" applyFont="1" applyFill="1" applyBorder="1" applyAlignment="1">
      <alignment vertical="center"/>
    </xf>
    <xf numFmtId="0" fontId="0" fillId="17" borderId="48" xfId="0" applyFill="1" applyBorder="1"/>
    <xf numFmtId="0" fontId="8" fillId="13" borderId="68" xfId="0" applyFont="1" applyFill="1" applyBorder="1" applyAlignment="1">
      <alignment horizontal="center" vertical="center"/>
    </xf>
    <xf numFmtId="0" fontId="104" fillId="23" borderId="0" xfId="0" applyFont="1" applyFill="1"/>
    <xf numFmtId="0" fontId="8" fillId="13" borderId="29" xfId="0" applyFont="1" applyFill="1" applyBorder="1" applyAlignment="1">
      <alignment horizontal="center" vertical="center"/>
    </xf>
    <xf numFmtId="0" fontId="101" fillId="23" borderId="0" xfId="0" applyFont="1" applyFill="1" applyAlignment="1">
      <alignment horizontal="right" vertical="center"/>
    </xf>
    <xf numFmtId="0" fontId="63" fillId="23" borderId="0" xfId="0" applyFont="1" applyFill="1"/>
    <xf numFmtId="3" fontId="48" fillId="23" borderId="0" xfId="0" applyNumberFormat="1" applyFont="1" applyFill="1" applyAlignment="1">
      <alignment horizontal="left" vertical="center"/>
    </xf>
    <xf numFmtId="0" fontId="0" fillId="23" borderId="52" xfId="0" applyFill="1" applyBorder="1"/>
    <xf numFmtId="0" fontId="0" fillId="23" borderId="67" xfId="0" applyFill="1" applyBorder="1"/>
    <xf numFmtId="0" fontId="0" fillId="23" borderId="15" xfId="0" applyFill="1" applyBorder="1"/>
    <xf numFmtId="0" fontId="6" fillId="11" borderId="36" xfId="0" applyFont="1" applyFill="1" applyBorder="1"/>
    <xf numFmtId="0" fontId="6" fillId="11" borderId="20" xfId="0" applyFont="1" applyFill="1" applyBorder="1"/>
    <xf numFmtId="0" fontId="6" fillId="11" borderId="19" xfId="0" applyFont="1" applyFill="1" applyBorder="1"/>
    <xf numFmtId="0" fontId="6" fillId="4" borderId="56" xfId="0" applyFont="1" applyFill="1" applyBorder="1"/>
    <xf numFmtId="0" fontId="96" fillId="4" borderId="0" xfId="0" applyFont="1" applyFill="1"/>
    <xf numFmtId="0" fontId="8" fillId="4" borderId="0" xfId="0" applyFont="1" applyFill="1" applyAlignment="1">
      <alignment horizontal="right" vertical="center"/>
    </xf>
    <xf numFmtId="0" fontId="6" fillId="11" borderId="56" xfId="0" applyFont="1" applyFill="1" applyBorder="1"/>
    <xf numFmtId="0" fontId="6" fillId="11" borderId="0" xfId="0" applyFont="1" applyFill="1"/>
    <xf numFmtId="0" fontId="104" fillId="11" borderId="0" xfId="0" applyFont="1" applyFill="1"/>
    <xf numFmtId="0" fontId="35" fillId="11" borderId="66" xfId="0" applyFont="1" applyFill="1" applyBorder="1"/>
    <xf numFmtId="0" fontId="58" fillId="11" borderId="66" xfId="0" applyFont="1" applyFill="1" applyBorder="1" applyAlignment="1">
      <alignment horizontal="center"/>
    </xf>
    <xf numFmtId="0" fontId="88" fillId="11" borderId="0" xfId="0" applyFont="1" applyFill="1"/>
    <xf numFmtId="0" fontId="6" fillId="11" borderId="66" xfId="0" applyFont="1" applyFill="1" applyBorder="1"/>
    <xf numFmtId="0" fontId="90" fillId="4" borderId="0" xfId="0" applyFont="1" applyFill="1"/>
    <xf numFmtId="0" fontId="58" fillId="11" borderId="66" xfId="0" applyFont="1" applyFill="1" applyBorder="1"/>
    <xf numFmtId="0" fontId="58" fillId="22" borderId="29" xfId="0" applyFont="1" applyFill="1" applyBorder="1" applyAlignment="1">
      <alignment horizontal="center"/>
    </xf>
    <xf numFmtId="0" fontId="38" fillId="11" borderId="0" xfId="0" applyFont="1" applyFill="1" applyAlignment="1">
      <alignment horizontal="right"/>
    </xf>
    <xf numFmtId="0" fontId="6" fillId="13" borderId="0" xfId="0" applyFont="1" applyFill="1"/>
    <xf numFmtId="0" fontId="0" fillId="11" borderId="66" xfId="0" applyFill="1" applyBorder="1"/>
    <xf numFmtId="0" fontId="42" fillId="11" borderId="66" xfId="0" applyFont="1" applyFill="1" applyBorder="1"/>
    <xf numFmtId="0" fontId="94" fillId="11" borderId="0" xfId="0" applyFont="1" applyFill="1" applyAlignment="1">
      <alignment horizontal="left"/>
    </xf>
    <xf numFmtId="0" fontId="95" fillId="11" borderId="0" xfId="0" applyFont="1" applyFill="1"/>
    <xf numFmtId="0" fontId="27" fillId="4" borderId="0" xfId="0" applyFont="1" applyFill="1" applyAlignment="1">
      <alignment horizontal="center"/>
    </xf>
    <xf numFmtId="0" fontId="92" fillId="11" borderId="0" xfId="0" applyFont="1" applyFill="1"/>
    <xf numFmtId="0" fontId="93" fillId="11" borderId="0" xfId="0" applyFont="1" applyFill="1"/>
    <xf numFmtId="0" fontId="8" fillId="4" borderId="0" xfId="0" applyFont="1" applyFill="1" applyAlignment="1">
      <alignment horizontal="center"/>
    </xf>
    <xf numFmtId="0" fontId="58" fillId="11" borderId="0" xfId="0" applyFont="1" applyFill="1" applyAlignment="1">
      <alignment horizontal="center"/>
    </xf>
    <xf numFmtId="0" fontId="27" fillId="11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39" fillId="11" borderId="0" xfId="0" applyFont="1" applyFill="1" applyAlignment="1">
      <alignment horizontal="center"/>
    </xf>
    <xf numFmtId="0" fontId="42" fillId="4" borderId="56" xfId="0" applyFont="1" applyFill="1" applyBorder="1"/>
    <xf numFmtId="0" fontId="0" fillId="11" borderId="56" xfId="0" applyFill="1" applyBorder="1"/>
    <xf numFmtId="0" fontId="0" fillId="11" borderId="0" xfId="0" applyFill="1" applyAlignment="1">
      <alignment horizontal="center"/>
    </xf>
    <xf numFmtId="0" fontId="6" fillId="11" borderId="52" xfId="0" applyFont="1" applyFill="1" applyBorder="1"/>
    <xf numFmtId="0" fontId="6" fillId="11" borderId="67" xfId="0" applyFont="1" applyFill="1" applyBorder="1"/>
    <xf numFmtId="0" fontId="42" fillId="11" borderId="67" xfId="0" applyFont="1" applyFill="1" applyBorder="1"/>
    <xf numFmtId="0" fontId="42" fillId="11" borderId="15" xfId="0" applyFont="1" applyFill="1" applyBorder="1"/>
    <xf numFmtId="0" fontId="76" fillId="4" borderId="0" xfId="5" applyFont="1" applyFill="1" applyProtection="1"/>
    <xf numFmtId="0" fontId="81" fillId="4" borderId="0" xfId="5" applyFont="1" applyFill="1" applyProtection="1"/>
    <xf numFmtId="0" fontId="0" fillId="20" borderId="36" xfId="0" applyFill="1" applyBorder="1"/>
    <xf numFmtId="0" fontId="8" fillId="20" borderId="19" xfId="0" applyFont="1" applyFill="1" applyBorder="1"/>
    <xf numFmtId="0" fontId="10" fillId="20" borderId="0" xfId="0" applyFont="1" applyFill="1" applyAlignment="1">
      <alignment vertical="top"/>
    </xf>
    <xf numFmtId="0" fontId="11" fillId="20" borderId="0" xfId="0" applyFont="1" applyFill="1" applyAlignment="1">
      <alignment horizontal="center"/>
    </xf>
    <xf numFmtId="0" fontId="102" fillId="16" borderId="0" xfId="0" applyFont="1" applyFill="1" applyAlignment="1">
      <alignment horizontal="center"/>
    </xf>
    <xf numFmtId="0" fontId="20" fillId="11" borderId="0" xfId="0" applyFont="1" applyFill="1" applyAlignment="1">
      <alignment horizontal="left"/>
    </xf>
    <xf numFmtId="0" fontId="0" fillId="11" borderId="0" xfId="0" applyFill="1" applyAlignment="1">
      <alignment horizontal="left"/>
    </xf>
    <xf numFmtId="0" fontId="14" fillId="24" borderId="13" xfId="0" applyFont="1" applyFill="1" applyBorder="1" applyAlignment="1">
      <alignment horizontal="center" wrapText="1"/>
    </xf>
    <xf numFmtId="0" fontId="103" fillId="24" borderId="12" xfId="0" applyFont="1" applyFill="1" applyBorder="1" applyAlignment="1">
      <alignment horizontal="center" vertical="center" wrapText="1"/>
    </xf>
    <xf numFmtId="0" fontId="83" fillId="4" borderId="0" xfId="0" applyFont="1" applyFill="1"/>
    <xf numFmtId="0" fontId="80" fillId="0" borderId="0" xfId="0" applyFont="1" applyAlignment="1">
      <alignment horizontal="center"/>
    </xf>
    <xf numFmtId="0" fontId="14" fillId="3" borderId="36" xfId="0" applyFont="1" applyFill="1" applyBorder="1" applyAlignment="1">
      <alignment horizontal="center" vertical="center"/>
    </xf>
    <xf numFmtId="0" fontId="14" fillId="3" borderId="78" xfId="0" applyFont="1" applyFill="1" applyBorder="1" applyAlignment="1">
      <alignment horizontal="center" vertical="center"/>
    </xf>
    <xf numFmtId="0" fontId="31" fillId="15" borderId="36" xfId="2" applyFont="1" applyFill="1" applyBorder="1" applyAlignment="1" applyProtection="1">
      <alignment horizontal="left" vertical="center"/>
    </xf>
    <xf numFmtId="0" fontId="31" fillId="15" borderId="52" xfId="2" applyFont="1" applyFill="1" applyBorder="1" applyAlignment="1" applyProtection="1">
      <alignment horizontal="left" vertical="center"/>
    </xf>
    <xf numFmtId="0" fontId="14" fillId="3" borderId="15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14" fillId="3" borderId="78" xfId="0" applyFont="1" applyFill="1" applyBorder="1" applyAlignment="1">
      <alignment horizontal="center" vertical="center" wrapText="1"/>
    </xf>
    <xf numFmtId="0" fontId="38" fillId="11" borderId="0" xfId="0" applyFont="1" applyFill="1" applyAlignment="1">
      <alignment horizontal="center" vertical="top"/>
    </xf>
    <xf numFmtId="0" fontId="14" fillId="3" borderId="21" xfId="0" applyFont="1" applyFill="1" applyBorder="1" applyAlignment="1">
      <alignment horizontal="center" vertical="center" wrapText="1"/>
    </xf>
    <xf numFmtId="0" fontId="10" fillId="11" borderId="0" xfId="0" applyFont="1" applyFill="1"/>
    <xf numFmtId="0" fontId="105" fillId="22" borderId="29" xfId="0" applyFont="1" applyFill="1" applyBorder="1" applyAlignment="1">
      <alignment horizontal="center"/>
    </xf>
    <xf numFmtId="0" fontId="107" fillId="16" borderId="0" xfId="0" applyFont="1" applyFill="1" applyAlignment="1">
      <alignment horizontal="center"/>
    </xf>
    <xf numFmtId="0" fontId="107" fillId="20" borderId="0" xfId="0" applyFont="1" applyFill="1" applyAlignment="1">
      <alignment horizontal="center"/>
    </xf>
    <xf numFmtId="0" fontId="109" fillId="20" borderId="0" xfId="0" applyFont="1" applyFill="1" applyAlignment="1">
      <alignment horizontal="left"/>
    </xf>
    <xf numFmtId="0" fontId="109" fillId="16" borderId="0" xfId="0" applyFont="1" applyFill="1"/>
    <xf numFmtId="0" fontId="109" fillId="22" borderId="0" xfId="0" applyFont="1" applyFill="1"/>
    <xf numFmtId="0" fontId="109" fillId="23" borderId="0" xfId="0" applyFont="1" applyFill="1"/>
    <xf numFmtId="0" fontId="109" fillId="11" borderId="0" xfId="0" applyFont="1" applyFill="1"/>
    <xf numFmtId="0" fontId="14" fillId="3" borderId="13" xfId="0" applyFont="1" applyFill="1" applyBorder="1" applyAlignment="1">
      <alignment horizontal="center" wrapText="1"/>
    </xf>
    <xf numFmtId="0" fontId="112" fillId="20" borderId="0" xfId="0" applyFont="1" applyFill="1" applyAlignment="1">
      <alignment horizontal="right"/>
    </xf>
    <xf numFmtId="0" fontId="112" fillId="16" borderId="0" xfId="0" applyFont="1" applyFill="1" applyAlignment="1">
      <alignment horizontal="right"/>
    </xf>
    <xf numFmtId="3" fontId="65" fillId="5" borderId="0" xfId="1" applyNumberFormat="1" applyFont="1" applyBorder="1" applyAlignment="1">
      <alignment horizontal="center"/>
    </xf>
    <xf numFmtId="3" fontId="68" fillId="0" borderId="0" xfId="6" applyNumberFormat="1" applyFont="1" applyAlignment="1">
      <alignment horizontal="right"/>
    </xf>
    <xf numFmtId="3" fontId="34" fillId="6" borderId="0" xfId="2" applyNumberFormat="1" applyFont="1" applyBorder="1" applyAlignment="1">
      <alignment horizontal="center"/>
    </xf>
    <xf numFmtId="3" fontId="91" fillId="0" borderId="0" xfId="0" applyNumberFormat="1" applyFont="1" applyAlignment="1">
      <alignment horizontal="center"/>
    </xf>
    <xf numFmtId="167" fontId="60" fillId="10" borderId="58" xfId="0" applyNumberFormat="1" applyFont="1" applyFill="1" applyBorder="1" applyAlignment="1" applyProtection="1">
      <alignment horizontal="center" vertical="center" wrapText="1"/>
      <protection locked="0"/>
    </xf>
    <xf numFmtId="167" fontId="60" fillId="10" borderId="60" xfId="0" applyNumberFormat="1" applyFont="1" applyFill="1" applyBorder="1" applyAlignment="1" applyProtection="1">
      <alignment horizontal="center" vertical="center" wrapText="1"/>
      <protection locked="0"/>
    </xf>
    <xf numFmtId="167" fontId="60" fillId="10" borderId="60" xfId="0" quotePrefix="1" applyNumberFormat="1" applyFont="1" applyFill="1" applyBorder="1" applyAlignment="1" applyProtection="1">
      <alignment horizontal="center" vertical="center" wrapText="1"/>
      <protection locked="0"/>
    </xf>
    <xf numFmtId="166" fontId="60" fillId="13" borderId="59" xfId="0" applyNumberFormat="1" applyFont="1" applyFill="1" applyBorder="1" applyAlignment="1">
      <alignment horizontal="center" vertical="center" wrapText="1"/>
    </xf>
    <xf numFmtId="167" fontId="8" fillId="13" borderId="29" xfId="0" applyNumberFormat="1" applyFont="1" applyFill="1" applyBorder="1" applyAlignment="1">
      <alignment horizontal="center" vertical="center"/>
    </xf>
    <xf numFmtId="167" fontId="8" fillId="13" borderId="68" xfId="0" applyNumberFormat="1" applyFont="1" applyFill="1" applyBorder="1" applyAlignment="1">
      <alignment horizontal="center" vertical="center"/>
    </xf>
    <xf numFmtId="168" fontId="62" fillId="17" borderId="14" xfId="7" applyNumberFormat="1" applyFont="1" applyFill="1" applyBorder="1" applyAlignment="1" applyProtection="1">
      <alignment horizontal="center" vertical="center"/>
    </xf>
    <xf numFmtId="168" fontId="111" fillId="25" borderId="29" xfId="7" applyNumberFormat="1" applyFont="1" applyFill="1" applyBorder="1" applyAlignment="1" applyProtection="1">
      <alignment horizontal="center"/>
    </xf>
    <xf numFmtId="169" fontId="113" fillId="26" borderId="29" xfId="7" applyNumberFormat="1" applyFont="1" applyFill="1" applyBorder="1" applyAlignment="1" applyProtection="1">
      <alignment horizontal="center"/>
    </xf>
    <xf numFmtId="0" fontId="20" fillId="15" borderId="29" xfId="0" applyFont="1" applyFill="1" applyBorder="1" applyAlignment="1">
      <alignment horizontal="center" vertical="center"/>
    </xf>
    <xf numFmtId="169" fontId="60" fillId="13" borderId="61" xfId="0" applyNumberFormat="1" applyFont="1" applyFill="1" applyBorder="1" applyAlignment="1">
      <alignment horizontal="center" vertical="center" wrapText="1"/>
    </xf>
    <xf numFmtId="170" fontId="60" fillId="13" borderId="59" xfId="0" applyNumberFormat="1" applyFont="1" applyFill="1" applyBorder="1" applyAlignment="1">
      <alignment horizontal="center" vertical="center" wrapText="1"/>
    </xf>
    <xf numFmtId="169" fontId="60" fillId="10" borderId="58" xfId="0" applyNumberFormat="1" applyFont="1" applyFill="1" applyBorder="1" applyAlignment="1" applyProtection="1">
      <alignment horizontal="center" vertical="center" wrapText="1"/>
      <protection locked="0"/>
    </xf>
    <xf numFmtId="169" fontId="60" fillId="10" borderId="60" xfId="0" applyNumberFormat="1" applyFont="1" applyFill="1" applyBorder="1" applyAlignment="1" applyProtection="1">
      <alignment horizontal="center" vertical="center" wrapText="1"/>
      <protection locked="0"/>
    </xf>
    <xf numFmtId="169" fontId="60" fillId="10" borderId="60" xfId="0" quotePrefix="1" applyNumberFormat="1" applyFont="1" applyFill="1" applyBorder="1" applyAlignment="1" applyProtection="1">
      <alignment horizontal="center" vertical="center" wrapText="1"/>
      <protection locked="0"/>
    </xf>
    <xf numFmtId="0" fontId="114" fillId="10" borderId="29" xfId="0" applyFont="1" applyFill="1" applyBorder="1" applyProtection="1">
      <protection locked="0"/>
    </xf>
    <xf numFmtId="166" fontId="30" fillId="8" borderId="30" xfId="4" applyNumberFormat="1" applyFont="1" applyAlignment="1" applyProtection="1">
      <alignment horizontal="center"/>
    </xf>
    <xf numFmtId="0" fontId="114" fillId="20" borderId="0" xfId="0" applyFont="1" applyFill="1"/>
    <xf numFmtId="169" fontId="30" fillId="8" borderId="73" xfId="4" applyNumberFormat="1" applyFont="1" applyBorder="1" applyAlignment="1" applyProtection="1">
      <alignment horizontal="center" vertical="center"/>
    </xf>
    <xf numFmtId="166" fontId="60" fillId="10" borderId="58" xfId="0" applyNumberFormat="1" applyFont="1" applyFill="1" applyBorder="1" applyAlignment="1" applyProtection="1">
      <alignment horizontal="center" vertical="center" wrapText="1"/>
      <protection locked="0"/>
    </xf>
    <xf numFmtId="9" fontId="15" fillId="15" borderId="29" xfId="7" applyFont="1" applyFill="1" applyBorder="1" applyAlignment="1">
      <alignment horizontal="center" vertical="center" wrapText="1"/>
    </xf>
    <xf numFmtId="9" fontId="15" fillId="10" borderId="15" xfId="7" applyFont="1" applyFill="1" applyBorder="1" applyAlignment="1" applyProtection="1">
      <alignment horizontal="center" vertical="center" wrapText="1"/>
      <protection locked="0"/>
    </xf>
    <xf numFmtId="9" fontId="15" fillId="10" borderId="66" xfId="7" applyFont="1" applyFill="1" applyBorder="1" applyAlignment="1" applyProtection="1">
      <alignment horizontal="center" vertical="center" wrapText="1"/>
      <protection locked="0"/>
    </xf>
    <xf numFmtId="0" fontId="25" fillId="17" borderId="57" xfId="0" applyFont="1" applyFill="1" applyBorder="1"/>
    <xf numFmtId="0" fontId="27" fillId="17" borderId="0" xfId="0" applyFont="1" applyFill="1"/>
    <xf numFmtId="169" fontId="115" fillId="27" borderId="58" xfId="0" applyNumberFormat="1" applyFont="1" applyFill="1" applyBorder="1" applyAlignment="1" applyProtection="1">
      <alignment horizontal="center" vertical="center" wrapText="1"/>
      <protection locked="0"/>
    </xf>
    <xf numFmtId="0" fontId="7" fillId="11" borderId="2" xfId="0" applyFont="1" applyFill="1" applyBorder="1" applyAlignment="1">
      <alignment horizontal="left" wrapText="1"/>
    </xf>
    <xf numFmtId="0" fontId="43" fillId="11" borderId="3" xfId="0" applyFont="1" applyFill="1" applyBorder="1" applyAlignment="1">
      <alignment horizontal="center" vertical="center"/>
    </xf>
    <xf numFmtId="0" fontId="43" fillId="11" borderId="4" xfId="0" applyFont="1" applyFill="1" applyBorder="1" applyAlignment="1">
      <alignment horizontal="center" vertical="center"/>
    </xf>
    <xf numFmtId="0" fontId="43" fillId="11" borderId="5" xfId="0" applyFont="1" applyFill="1" applyBorder="1" applyAlignment="1">
      <alignment horizontal="center" vertical="center"/>
    </xf>
    <xf numFmtId="0" fontId="45" fillId="11" borderId="1" xfId="0" applyFont="1" applyFill="1" applyBorder="1" applyAlignment="1">
      <alignment horizontal="center" vertical="top" wrapText="1"/>
    </xf>
    <xf numFmtId="0" fontId="45" fillId="11" borderId="0" xfId="0" applyFont="1" applyFill="1" applyAlignment="1">
      <alignment vertical="top"/>
    </xf>
    <xf numFmtId="0" fontId="45" fillId="11" borderId="2" xfId="0" applyFont="1" applyFill="1" applyBorder="1" applyAlignment="1">
      <alignment vertical="top"/>
    </xf>
    <xf numFmtId="0" fontId="45" fillId="11" borderId="6" xfId="0" applyFont="1" applyFill="1" applyBorder="1" applyAlignment="1">
      <alignment vertical="top"/>
    </xf>
    <xf numFmtId="0" fontId="45" fillId="11" borderId="7" xfId="0" applyFont="1" applyFill="1" applyBorder="1" applyAlignment="1">
      <alignment vertical="top"/>
    </xf>
    <xf numFmtId="0" fontId="45" fillId="11" borderId="8" xfId="0" applyFont="1" applyFill="1" applyBorder="1" applyAlignment="1">
      <alignment vertical="top"/>
    </xf>
    <xf numFmtId="0" fontId="48" fillId="10" borderId="32" xfId="0" applyFont="1" applyFill="1" applyBorder="1" applyAlignment="1" applyProtection="1">
      <alignment vertical="center"/>
      <protection locked="0"/>
    </xf>
    <xf numFmtId="0" fontId="49" fillId="10" borderId="34" xfId="0" applyFont="1" applyFill="1" applyBorder="1" applyAlignment="1" applyProtection="1">
      <alignment vertical="center"/>
      <protection locked="0"/>
    </xf>
    <xf numFmtId="0" fontId="53" fillId="13" borderId="41" xfId="3" applyFont="1" applyFill="1" applyBorder="1" applyAlignment="1" applyProtection="1">
      <alignment horizontal="center"/>
    </xf>
    <xf numFmtId="0" fontId="53" fillId="13" borderId="42" xfId="3" applyFont="1" applyFill="1" applyBorder="1" applyAlignment="1" applyProtection="1">
      <alignment horizontal="center"/>
    </xf>
    <xf numFmtId="0" fontId="19" fillId="14" borderId="53" xfId="0" applyFont="1" applyFill="1" applyBorder="1" applyAlignment="1">
      <alignment horizontal="center" vertical="center"/>
    </xf>
    <xf numFmtId="0" fontId="19" fillId="14" borderId="54" xfId="0" applyFont="1" applyFill="1" applyBorder="1" applyAlignment="1">
      <alignment horizontal="center" vertical="center"/>
    </xf>
    <xf numFmtId="0" fontId="19" fillId="14" borderId="55" xfId="0" applyFont="1" applyFill="1" applyBorder="1" applyAlignment="1">
      <alignment horizontal="center" vertical="center"/>
    </xf>
    <xf numFmtId="0" fontId="49" fillId="10" borderId="33" xfId="0" applyFont="1" applyFill="1" applyBorder="1" applyAlignment="1" applyProtection="1">
      <alignment vertical="center"/>
      <protection locked="0"/>
    </xf>
    <xf numFmtId="0" fontId="48" fillId="10" borderId="36" xfId="0" applyFont="1" applyFill="1" applyBorder="1" applyAlignment="1" applyProtection="1">
      <alignment vertical="center"/>
      <protection locked="0"/>
    </xf>
    <xf numFmtId="0" fontId="49" fillId="10" borderId="20" xfId="0" applyFont="1" applyFill="1" applyBorder="1" applyAlignment="1" applyProtection="1">
      <alignment vertical="center"/>
      <protection locked="0"/>
    </xf>
    <xf numFmtId="0" fontId="26" fillId="10" borderId="32" xfId="5" applyFill="1" applyBorder="1" applyAlignment="1" applyProtection="1">
      <alignment vertical="center"/>
      <protection locked="0"/>
    </xf>
    <xf numFmtId="0" fontId="57" fillId="10" borderId="34" xfId="0" applyFont="1" applyFill="1" applyBorder="1" applyAlignment="1" applyProtection="1">
      <alignment vertical="center"/>
      <protection locked="0"/>
    </xf>
    <xf numFmtId="0" fontId="75" fillId="4" borderId="0" xfId="0" applyFont="1" applyFill="1" applyAlignment="1">
      <alignment horizontal="right"/>
    </xf>
    <xf numFmtId="0" fontId="82" fillId="0" borderId="0" xfId="0" applyFont="1" applyAlignment="1">
      <alignment horizontal="right"/>
    </xf>
    <xf numFmtId="0" fontId="26" fillId="10" borderId="36" xfId="5" applyFill="1" applyBorder="1" applyAlignment="1" applyProtection="1">
      <alignment vertical="center"/>
      <protection locked="0"/>
    </xf>
    <xf numFmtId="0" fontId="52" fillId="10" borderId="20" xfId="0" applyFont="1" applyFill="1" applyBorder="1" applyAlignment="1" applyProtection="1">
      <alignment vertical="center"/>
      <protection locked="0"/>
    </xf>
    <xf numFmtId="0" fontId="14" fillId="3" borderId="13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10" borderId="36" xfId="0" applyFont="1" applyFill="1" applyBorder="1" applyAlignment="1" applyProtection="1">
      <alignment horizontal="left" vertical="top" wrapText="1"/>
      <protection locked="0"/>
    </xf>
    <xf numFmtId="0" fontId="0" fillId="10" borderId="20" xfId="0" applyFill="1" applyBorder="1" applyAlignment="1" applyProtection="1">
      <alignment horizontal="left" vertical="top" wrapText="1"/>
      <protection locked="0"/>
    </xf>
    <xf numFmtId="0" fontId="0" fillId="10" borderId="56" xfId="0" applyFill="1" applyBorder="1" applyAlignment="1" applyProtection="1">
      <alignment horizontal="left" vertical="top" wrapText="1"/>
      <protection locked="0"/>
    </xf>
    <xf numFmtId="0" fontId="0" fillId="10" borderId="0" xfId="0" applyFill="1" applyAlignment="1" applyProtection="1">
      <alignment horizontal="left" vertical="top" wrapText="1"/>
      <protection locked="0"/>
    </xf>
    <xf numFmtId="0" fontId="0" fillId="10" borderId="56" xfId="0" applyFill="1" applyBorder="1" applyProtection="1">
      <protection locked="0"/>
    </xf>
    <xf numFmtId="0" fontId="0" fillId="10" borderId="0" xfId="0" applyFill="1" applyProtection="1">
      <protection locked="0"/>
    </xf>
    <xf numFmtId="0" fontId="0" fillId="10" borderId="20" xfId="0" applyFill="1" applyBorder="1" applyProtection="1">
      <protection locked="0"/>
    </xf>
    <xf numFmtId="0" fontId="89" fillId="4" borderId="0" xfId="0" applyFont="1" applyFill="1" applyAlignment="1">
      <alignment horizontal="left" vertical="center"/>
    </xf>
    <xf numFmtId="0" fontId="58" fillId="20" borderId="0" xfId="0" applyFont="1" applyFill="1" applyAlignment="1">
      <alignment horizontal="center" vertical="center" wrapText="1"/>
    </xf>
    <xf numFmtId="0" fontId="90" fillId="10" borderId="16" xfId="0" applyFont="1" applyFill="1" applyBorder="1" applyProtection="1">
      <protection locked="0"/>
    </xf>
    <xf numFmtId="0" fontId="0" fillId="0" borderId="18" xfId="0" applyBorder="1" applyProtection="1">
      <protection locked="0"/>
    </xf>
    <xf numFmtId="0" fontId="12" fillId="3" borderId="1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2" fillId="20" borderId="0" xfId="0" applyFont="1" applyFill="1" applyAlignment="1">
      <alignment horizontal="center" vertical="center" wrapText="1"/>
    </xf>
    <xf numFmtId="0" fontId="10" fillId="20" borderId="0" xfId="0" applyFont="1" applyFill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20" borderId="0" xfId="0" applyFont="1" applyFill="1" applyAlignment="1">
      <alignment horizontal="center" vertical="center"/>
    </xf>
    <xf numFmtId="0" fontId="10" fillId="20" borderId="0" xfId="0" applyFont="1" applyFill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3" fontId="78" fillId="15" borderId="19" xfId="2" applyNumberFormat="1" applyFont="1" applyFill="1" applyBorder="1" applyAlignment="1" applyProtection="1">
      <alignment horizontal="center" vertical="center"/>
    </xf>
    <xf numFmtId="3" fontId="78" fillId="15" borderId="15" xfId="2" applyNumberFormat="1" applyFont="1" applyFill="1" applyBorder="1" applyAlignment="1" applyProtection="1">
      <alignment horizontal="center" vertical="center"/>
    </xf>
    <xf numFmtId="0" fontId="10" fillId="10" borderId="29" xfId="0" applyFont="1" applyFill="1" applyBorder="1" applyProtection="1">
      <protection locked="0"/>
    </xf>
    <xf numFmtId="0" fontId="0" fillId="0" borderId="29" xfId="0" applyBorder="1" applyProtection="1">
      <protection locked="0"/>
    </xf>
    <xf numFmtId="0" fontId="12" fillId="3" borderId="15" xfId="0" applyFont="1" applyFill="1" applyBorder="1" applyAlignment="1">
      <alignment horizontal="center" vertical="center"/>
    </xf>
    <xf numFmtId="0" fontId="15" fillId="13" borderId="13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13" borderId="12" xfId="0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5" fillId="13" borderId="69" xfId="0" applyFont="1" applyFill="1" applyBorder="1" applyAlignment="1">
      <alignment horizontal="center" vertical="center"/>
    </xf>
    <xf numFmtId="0" fontId="0" fillId="13" borderId="70" xfId="0" applyFill="1" applyBorder="1" applyAlignment="1">
      <alignment horizontal="center" vertical="center"/>
    </xf>
    <xf numFmtId="0" fontId="0" fillId="13" borderId="71" xfId="0" applyFill="1" applyBorder="1" applyAlignment="1">
      <alignment horizontal="center" vertical="center"/>
    </xf>
    <xf numFmtId="0" fontId="10" fillId="13" borderId="16" xfId="0" applyFont="1" applyFill="1" applyBorder="1"/>
    <xf numFmtId="0" fontId="0" fillId="0" borderId="18" xfId="0" applyBorder="1"/>
    <xf numFmtId="0" fontId="78" fillId="15" borderId="15" xfId="2" applyFont="1" applyFill="1" applyBorder="1" applyAlignment="1" applyProtection="1">
      <alignment horizontal="center" vertical="center"/>
    </xf>
    <xf numFmtId="3" fontId="78" fillId="15" borderId="20" xfId="2" applyNumberFormat="1" applyFont="1" applyFill="1" applyBorder="1" applyAlignment="1" applyProtection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78" fillId="15" borderId="67" xfId="2" applyNumberFormat="1" applyFont="1" applyFill="1" applyBorder="1" applyAlignment="1" applyProtection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82" fillId="0" borderId="19" xfId="0" applyFont="1" applyBorder="1" applyAlignment="1">
      <alignment horizontal="center" vertical="center"/>
    </xf>
    <xf numFmtId="0" fontId="82" fillId="0" borderId="67" xfId="0" applyFont="1" applyBorder="1" applyAlignment="1">
      <alignment horizontal="center" vertical="center"/>
    </xf>
    <xf numFmtId="0" fontId="82" fillId="0" borderId="15" xfId="0" applyFont="1" applyBorder="1" applyAlignment="1">
      <alignment horizontal="center" vertical="center"/>
    </xf>
    <xf numFmtId="0" fontId="0" fillId="10" borderId="36" xfId="0" applyFill="1" applyBorder="1" applyAlignment="1" applyProtection="1">
      <alignment horizontal="left" vertical="top" wrapText="1"/>
      <protection locked="0"/>
    </xf>
    <xf numFmtId="0" fontId="0" fillId="0" borderId="20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3" borderId="13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114" fillId="10" borderId="29" xfId="0" applyFont="1" applyFill="1" applyBorder="1" applyProtection="1">
      <protection locked="0"/>
    </xf>
    <xf numFmtId="0" fontId="96" fillId="0" borderId="29" xfId="0" applyFont="1" applyBorder="1" applyProtection="1">
      <protection locked="0"/>
    </xf>
    <xf numFmtId="0" fontId="12" fillId="3" borderId="19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4" fillId="13" borderId="16" xfId="0" applyFont="1" applyFill="1" applyBorder="1"/>
    <xf numFmtId="0" fontId="96" fillId="0" borderId="18" xfId="0" applyFont="1" applyBorder="1"/>
    <xf numFmtId="0" fontId="14" fillId="3" borderId="79" xfId="0" applyFont="1" applyFill="1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4" fillId="24" borderId="13" xfId="0" applyFont="1" applyFill="1" applyBorder="1" applyAlignment="1">
      <alignment horizontal="center" vertical="center"/>
    </xf>
    <xf numFmtId="0" fontId="110" fillId="20" borderId="0" xfId="0" applyFont="1" applyFill="1" applyAlignment="1">
      <alignment horizontal="center" vertical="center" wrapText="1"/>
    </xf>
    <xf numFmtId="0" fontId="106" fillId="10" borderId="16" xfId="0" applyFont="1" applyFill="1" applyBorder="1" applyProtection="1">
      <protection locked="0"/>
    </xf>
    <xf numFmtId="0" fontId="102" fillId="0" borderId="18" xfId="0" applyFont="1" applyBorder="1" applyProtection="1">
      <protection locked="0"/>
    </xf>
    <xf numFmtId="0" fontId="14" fillId="13" borderId="13" xfId="0" applyFont="1" applyFill="1" applyBorder="1" applyAlignment="1">
      <alignment horizontal="center" vertical="center"/>
    </xf>
    <xf numFmtId="0" fontId="27" fillId="13" borderId="21" xfId="0" applyFont="1" applyFill="1" applyBorder="1" applyAlignment="1">
      <alignment horizontal="center" vertical="center"/>
    </xf>
    <xf numFmtId="0" fontId="27" fillId="13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  <xf numFmtId="0" fontId="14" fillId="13" borderId="69" xfId="0" applyFont="1" applyFill="1" applyBorder="1" applyAlignment="1">
      <alignment horizontal="center" vertical="center"/>
    </xf>
    <xf numFmtId="0" fontId="27" fillId="13" borderId="70" xfId="0" applyFont="1" applyFill="1" applyBorder="1" applyAlignment="1">
      <alignment horizontal="center" vertical="center"/>
    </xf>
    <xf numFmtId="0" fontId="27" fillId="13" borderId="71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 wrapText="1"/>
    </xf>
    <xf numFmtId="3" fontId="31" fillId="15" borderId="0" xfId="2" applyNumberFormat="1" applyFont="1" applyFill="1" applyAlignment="1" applyProtection="1">
      <alignment horizontal="center" vertical="center"/>
    </xf>
    <xf numFmtId="0" fontId="31" fillId="15" borderId="0" xfId="2" applyFont="1" applyFill="1" applyAlignment="1" applyProtection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</cellXfs>
  <cellStyles count="9">
    <cellStyle name="Correto" xfId="1" builtinId="26"/>
    <cellStyle name="Entrada" xfId="4" builtinId="20"/>
    <cellStyle name="Hiperligação" xfId="5" builtinId="8"/>
    <cellStyle name="Incorreto" xfId="2" builtinId="27"/>
    <cellStyle name="Neutro" xfId="3" builtinId="28"/>
    <cellStyle name="Normal" xfId="0" builtinId="0"/>
    <cellStyle name="Normal 2" xfId="6" xr:uid="{D8AA476F-5668-4E15-98E1-6F06917CB48C}"/>
    <cellStyle name="Normal 3" xfId="8" xr:uid="{33656480-AC38-4F5F-86F7-07CFE8A1E9C6}"/>
    <cellStyle name="Percentagem" xfId="7" builtinId="5"/>
  </cellStyles>
  <dxfs count="10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lor rgb="FFFF0000"/>
      </font>
      <fill>
        <patternFill>
          <bgColor theme="5" tint="0.39994506668294322"/>
        </patternFill>
      </fill>
    </dxf>
    <dxf>
      <font>
        <b/>
        <i val="0"/>
        <color theme="9" tint="-0.24994659260841701"/>
      </font>
      <fill>
        <patternFill>
          <bgColor rgb="FF66FF9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24994659260841701"/>
      </font>
      <fill>
        <patternFill>
          <bgColor rgb="FF79F38A"/>
        </patternFill>
      </fill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9C0006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9C0006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66FF99"/>
      <color rgb="FF79F38A"/>
      <color rgb="FF00FF00"/>
      <color rgb="FF1DFF83"/>
      <color rgb="FF00FF99"/>
      <color rgb="FF66FFCC"/>
      <color rgb="FFFFCCFF"/>
      <color rgb="FF00FFFF"/>
      <color rgb="FF00CC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3913654</xdr:colOff>
      <xdr:row>5</xdr:row>
      <xdr:rowOff>81242</xdr:rowOff>
    </xdr:from>
    <xdr:ext cx="520173" cy="5970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BEB06115-B648-4399-A00C-D494345E8B8F}"/>
                </a:ext>
              </a:extLst>
            </xdr:cNvPr>
            <xdr:cNvSpPr txBox="1"/>
          </xdr:nvSpPr>
          <xdr:spPr>
            <a:xfrm>
              <a:off x="13810129" y="1148042"/>
              <a:ext cx="520173" cy="5970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lIns="0" tIns="0" rIns="0" bIns="0" rtlCol="0" anchor="t">
              <a:sp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</m:ctrlPr>
                      </m:naryPr>
                      <m:sub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𝑖</m:t>
                        </m:r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=</m:t>
                        </m:r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𝑛</m:t>
                        </m:r>
                      </m:sub>
                      <m:sup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𝑛</m:t>
                        </m:r>
                      </m:sup>
                      <m:e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𝐴</m:t>
                        </m:r>
                        <m:r>
                          <a:rPr lang="pt-PT" sz="1100" i="1" kern="100" baseline="-250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𝑖</m:t>
                        </m:r>
                        <m:r>
                          <a:rPr lang="pt-PT" sz="1100" i="1" kern="100" baseline="-250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 </m:t>
                        </m:r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𝐷</m:t>
                        </m:r>
                        <m:r>
                          <a:rPr lang="pt-PT" sz="1100" i="1" kern="100" baseline="-250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𝑖</m:t>
                        </m:r>
                      </m:e>
                    </m:nary>
                  </m:oMath>
                </m:oMathPara>
              </a14:m>
              <a:endParaRPr lang="pt-PT" sz="1100" kern="100">
                <a:effectLst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BEB06115-B648-4399-A00C-D494345E8B8F}"/>
                </a:ext>
              </a:extLst>
            </xdr:cNvPr>
            <xdr:cNvSpPr txBox="1"/>
          </xdr:nvSpPr>
          <xdr:spPr>
            <a:xfrm>
              <a:off x="13810129" y="1148042"/>
              <a:ext cx="520173" cy="5970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lIns="0" tIns="0" rIns="0" bIns="0" rtlCol="0" anchor="t">
              <a:sp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pt-PT" sz="1100" i="0" kern="1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∑_(</a:t>
              </a:r>
              <a:r>
                <a:rPr lang="pt-PT" sz="1100" i="0" kern="1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𝑖=𝑛)^𝑛</a:t>
              </a:r>
              <a:r>
                <a:rPr lang="pt-PT" sz="1100" i="0" kern="100" baseline="-250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▒〖</a:t>
              </a:r>
              <a:r>
                <a:rPr lang="pt-PT" sz="1100" i="0" kern="1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𝐴</a:t>
              </a:r>
              <a:r>
                <a:rPr lang="pt-PT" sz="1100" i="0" kern="100" baseline="-250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𝑖 </a:t>
              </a:r>
              <a:r>
                <a:rPr lang="pt-PT" sz="1100" i="0" kern="1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𝐷</a:t>
              </a:r>
              <a:r>
                <a:rPr lang="pt-PT" sz="1100" i="0" kern="100" baseline="-250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𝑖〗</a:t>
              </a:r>
              <a:endParaRPr lang="pt-PT" sz="1100" kern="100">
                <a:effectLst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  <xdr:twoCellAnchor editAs="oneCell">
    <xdr:from>
      <xdr:col>19</xdr:col>
      <xdr:colOff>9525</xdr:colOff>
      <xdr:row>1</xdr:row>
      <xdr:rowOff>156352</xdr:rowOff>
    </xdr:from>
    <xdr:to>
      <xdr:col>21</xdr:col>
      <xdr:colOff>19050</xdr:colOff>
      <xdr:row>53</xdr:row>
      <xdr:rowOff>131989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66B131A-FE5A-49F9-BC41-93F15BFE9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18277"/>
          <a:ext cx="9210675" cy="13197698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1404257</xdr:colOff>
      <xdr:row>12</xdr:row>
      <xdr:rowOff>157842</xdr:rowOff>
    </xdr:from>
    <xdr:to>
      <xdr:col>11</xdr:col>
      <xdr:colOff>201387</xdr:colOff>
      <xdr:row>13</xdr:row>
      <xdr:rowOff>1</xdr:rowOff>
    </xdr:to>
    <xdr:sp macro="" textlink="">
      <xdr:nvSpPr>
        <xdr:cNvPr id="4" name="Seta: Para a Direita 3">
          <a:extLst>
            <a:ext uri="{FF2B5EF4-FFF2-40B4-BE49-F238E27FC236}">
              <a16:creationId xmlns:a16="http://schemas.microsoft.com/office/drawing/2014/main" id="{F212EA7E-B840-4EC9-99CC-4D405BFB965A}"/>
            </a:ext>
          </a:extLst>
        </xdr:cNvPr>
        <xdr:cNvSpPr/>
      </xdr:nvSpPr>
      <xdr:spPr>
        <a:xfrm>
          <a:off x="9187543" y="4392385"/>
          <a:ext cx="1703615" cy="288473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8</xdr:col>
      <xdr:colOff>10885</xdr:colOff>
      <xdr:row>15</xdr:row>
      <xdr:rowOff>223158</xdr:rowOff>
    </xdr:from>
    <xdr:to>
      <xdr:col>8</xdr:col>
      <xdr:colOff>511628</xdr:colOff>
      <xdr:row>16</xdr:row>
      <xdr:rowOff>43543</xdr:rowOff>
    </xdr:to>
    <xdr:sp macro="" textlink="">
      <xdr:nvSpPr>
        <xdr:cNvPr id="5" name="Seta: Para a Direita 4">
          <a:extLst>
            <a:ext uri="{FF2B5EF4-FFF2-40B4-BE49-F238E27FC236}">
              <a16:creationId xmlns:a16="http://schemas.microsoft.com/office/drawing/2014/main" id="{13D89E99-8DA0-4448-AB58-D1AFC8E43D87}"/>
            </a:ext>
          </a:extLst>
        </xdr:cNvPr>
        <xdr:cNvSpPr/>
      </xdr:nvSpPr>
      <xdr:spPr>
        <a:xfrm>
          <a:off x="7184571" y="5796644"/>
          <a:ext cx="500743" cy="266699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3</xdr:row>
      <xdr:rowOff>121920</xdr:rowOff>
    </xdr:from>
    <xdr:to>
      <xdr:col>4</xdr:col>
      <xdr:colOff>105728</xdr:colOff>
      <xdr:row>8</xdr:row>
      <xdr:rowOff>110490</xdr:rowOff>
    </xdr:to>
    <xdr:pic>
      <xdr:nvPicPr>
        <xdr:cNvPr id="3" name="Imagem 2" descr="DGADR - Direção-Geral de Agricultura e Desenvolvimento">
          <a:extLst>
            <a:ext uri="{FF2B5EF4-FFF2-40B4-BE49-F238E27FC236}">
              <a16:creationId xmlns:a16="http://schemas.microsoft.com/office/drawing/2014/main" id="{E55651BE-0207-9896-AADE-613F3D5AF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441960"/>
          <a:ext cx="3032760" cy="86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190498</xdr:colOff>
      <xdr:row>13</xdr:row>
      <xdr:rowOff>130969</xdr:rowOff>
    </xdr:from>
    <xdr:to>
      <xdr:col>20</xdr:col>
      <xdr:colOff>297656</xdr:colOff>
      <xdr:row>17</xdr:row>
      <xdr:rowOff>204840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6DD0F7E-125F-3233-66B9-5998C249E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1936" y="2333625"/>
          <a:ext cx="3786189" cy="812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119059</xdr:colOff>
      <xdr:row>49</xdr:row>
      <xdr:rowOff>115354</xdr:rowOff>
    </xdr:from>
    <xdr:to>
      <xdr:col>19</xdr:col>
      <xdr:colOff>309561</xdr:colOff>
      <xdr:row>55</xdr:row>
      <xdr:rowOff>4</xdr:rowOff>
    </xdr:to>
    <xdr:sp macro="" textlink="">
      <xdr:nvSpPr>
        <xdr:cNvPr id="9" name="Seta: Para Cima 8">
          <a:extLst>
            <a:ext uri="{FF2B5EF4-FFF2-40B4-BE49-F238E27FC236}">
              <a16:creationId xmlns:a16="http://schemas.microsoft.com/office/drawing/2014/main" id="{C1FFFF88-9A4B-4982-AD82-F69CA1CA9AE1}"/>
            </a:ext>
          </a:extLst>
        </xdr:cNvPr>
        <xdr:cNvSpPr/>
      </xdr:nvSpPr>
      <xdr:spPr>
        <a:xfrm rot="5400000">
          <a:off x="12118704" y="7677678"/>
          <a:ext cx="1170525" cy="3309939"/>
        </a:xfrm>
        <a:prstGeom prst="upArrow">
          <a:avLst/>
        </a:prstGeom>
        <a:noFill/>
        <a:ln w="63500"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>
    <xdr:from>
      <xdr:col>13</xdr:col>
      <xdr:colOff>83341</xdr:colOff>
      <xdr:row>39</xdr:row>
      <xdr:rowOff>190500</xdr:rowOff>
    </xdr:from>
    <xdr:to>
      <xdr:col>15</xdr:col>
      <xdr:colOff>178592</xdr:colOff>
      <xdr:row>45</xdr:row>
      <xdr:rowOff>47625</xdr:rowOff>
    </xdr:to>
    <xdr:sp macro="" textlink="">
      <xdr:nvSpPr>
        <xdr:cNvPr id="11" name="Seta: Em Ângulo 10">
          <a:extLst>
            <a:ext uri="{FF2B5EF4-FFF2-40B4-BE49-F238E27FC236}">
              <a16:creationId xmlns:a16="http://schemas.microsoft.com/office/drawing/2014/main" id="{4947B6CD-F9E0-3F9E-8179-8A5628AC7E92}"/>
            </a:ext>
          </a:extLst>
        </xdr:cNvPr>
        <xdr:cNvSpPr/>
      </xdr:nvSpPr>
      <xdr:spPr>
        <a:xfrm rot="10800000">
          <a:off x="10870404" y="6905625"/>
          <a:ext cx="738188" cy="952500"/>
        </a:xfrm>
        <a:prstGeom prst="ben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14</xdr:col>
      <xdr:colOff>219843</xdr:colOff>
      <xdr:row>17</xdr:row>
      <xdr:rowOff>298876</xdr:rowOff>
    </xdr:from>
    <xdr:to>
      <xdr:col>20</xdr:col>
      <xdr:colOff>274191</xdr:colOff>
      <xdr:row>42</xdr:row>
      <xdr:rowOff>95251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210226AB-CE58-4921-9867-08C9F5683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1281" y="3239720"/>
          <a:ext cx="3733379" cy="3677812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702467</xdr:colOff>
      <xdr:row>53</xdr:row>
      <xdr:rowOff>47625</xdr:rowOff>
    </xdr:from>
    <xdr:to>
      <xdr:col>7</xdr:col>
      <xdr:colOff>488156</xdr:colOff>
      <xdr:row>54</xdr:row>
      <xdr:rowOff>11906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E8099938-0BE9-CC74-2A3E-A279B52AD86E}"/>
            </a:ext>
          </a:extLst>
        </xdr:cNvPr>
        <xdr:cNvSpPr/>
      </xdr:nvSpPr>
      <xdr:spPr>
        <a:xfrm>
          <a:off x="3345655" y="9548813"/>
          <a:ext cx="3464720" cy="19049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6</xdr:col>
      <xdr:colOff>642937</xdr:colOff>
      <xdr:row>51</xdr:row>
      <xdr:rowOff>21432</xdr:rowOff>
    </xdr:from>
    <xdr:to>
      <xdr:col>7</xdr:col>
      <xdr:colOff>440533</xdr:colOff>
      <xdr:row>51</xdr:row>
      <xdr:rowOff>214313</xdr:rowOff>
    </xdr:to>
    <xdr:sp macro="" textlink="">
      <xdr:nvSpPr>
        <xdr:cNvPr id="4" name="Seta: Para a Direita 3">
          <a:extLst>
            <a:ext uri="{FF2B5EF4-FFF2-40B4-BE49-F238E27FC236}">
              <a16:creationId xmlns:a16="http://schemas.microsoft.com/office/drawing/2014/main" id="{4091F36B-7C2B-4BC6-81A6-A2E30A7F4604}"/>
            </a:ext>
          </a:extLst>
        </xdr:cNvPr>
        <xdr:cNvSpPr/>
      </xdr:nvSpPr>
      <xdr:spPr>
        <a:xfrm>
          <a:off x="5738812" y="9034463"/>
          <a:ext cx="1023940" cy="192881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1349377</xdr:colOff>
      <xdr:row>3</xdr:row>
      <xdr:rowOff>108923</xdr:rowOff>
    </xdr:from>
    <xdr:to>
      <xdr:col>9</xdr:col>
      <xdr:colOff>2119314</xdr:colOff>
      <xdr:row>4</xdr:row>
      <xdr:rowOff>257513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BF40B916-A203-4183-A1F5-BEDD75D62D43}"/>
            </a:ext>
          </a:extLst>
        </xdr:cNvPr>
        <xdr:cNvSpPr/>
      </xdr:nvSpPr>
      <xdr:spPr>
        <a:xfrm>
          <a:off x="15541627" y="811392"/>
          <a:ext cx="769937" cy="41052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 editAs="oneCell">
    <xdr:from>
      <xdr:col>9</xdr:col>
      <xdr:colOff>1261467</xdr:colOff>
      <xdr:row>57</xdr:row>
      <xdr:rowOff>170449</xdr:rowOff>
    </xdr:from>
    <xdr:to>
      <xdr:col>13</xdr:col>
      <xdr:colOff>273845</xdr:colOff>
      <xdr:row>61</xdr:row>
      <xdr:rowOff>83344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3006413-5D40-4D33-BFE3-D60BE8947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3717" y="15017543"/>
          <a:ext cx="4584503" cy="960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1345406</xdr:colOff>
      <xdr:row>65</xdr:row>
      <xdr:rowOff>194923</xdr:rowOff>
    </xdr:from>
    <xdr:to>
      <xdr:col>9</xdr:col>
      <xdr:colOff>2107406</xdr:colOff>
      <xdr:row>66</xdr:row>
      <xdr:rowOff>202406</xdr:rowOff>
    </xdr:to>
    <xdr:sp macro="" textlink="">
      <xdr:nvSpPr>
        <xdr:cNvPr id="3" name="Seta: Para a Direita 2">
          <a:extLst>
            <a:ext uri="{FF2B5EF4-FFF2-40B4-BE49-F238E27FC236}">
              <a16:creationId xmlns:a16="http://schemas.microsoft.com/office/drawing/2014/main" id="{8F9C29CF-CCFE-4B34-965A-5579610A4386}"/>
            </a:ext>
          </a:extLst>
        </xdr:cNvPr>
        <xdr:cNvSpPr/>
      </xdr:nvSpPr>
      <xdr:spPr>
        <a:xfrm>
          <a:off x="15537656" y="17137517"/>
          <a:ext cx="762000" cy="269420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 editAs="oneCell">
    <xdr:from>
      <xdr:col>9</xdr:col>
      <xdr:colOff>811055</xdr:colOff>
      <xdr:row>69</xdr:row>
      <xdr:rowOff>209549</xdr:rowOff>
    </xdr:from>
    <xdr:to>
      <xdr:col>12</xdr:col>
      <xdr:colOff>420826</xdr:colOff>
      <xdr:row>73</xdr:row>
      <xdr:rowOff>238124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E71144A-6F1F-44E3-91B1-E0225AFF4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3305" y="18199893"/>
          <a:ext cx="4681834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1400174</xdr:colOff>
      <xdr:row>117</xdr:row>
      <xdr:rowOff>200979</xdr:rowOff>
    </xdr:from>
    <xdr:to>
      <xdr:col>13</xdr:col>
      <xdr:colOff>303370</xdr:colOff>
      <xdr:row>121</xdr:row>
      <xdr:rowOff>247514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61904DC-D01D-46F3-856D-F23C77EEE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4" y="30764323"/>
          <a:ext cx="4475321" cy="1094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147638</xdr:colOff>
      <xdr:row>251</xdr:row>
      <xdr:rowOff>257176</xdr:rowOff>
    </xdr:from>
    <xdr:to>
      <xdr:col>4</xdr:col>
      <xdr:colOff>2205038</xdr:colOff>
      <xdr:row>252</xdr:row>
      <xdr:rowOff>285750</xdr:rowOff>
    </xdr:to>
    <xdr:sp macro="" textlink="">
      <xdr:nvSpPr>
        <xdr:cNvPr id="8" name="Seta: Para a Direita 7">
          <a:extLst>
            <a:ext uri="{FF2B5EF4-FFF2-40B4-BE49-F238E27FC236}">
              <a16:creationId xmlns:a16="http://schemas.microsoft.com/office/drawing/2014/main" id="{A983081C-70E7-40D4-B158-8BD74F3A0759}"/>
            </a:ext>
          </a:extLst>
        </xdr:cNvPr>
        <xdr:cNvSpPr/>
      </xdr:nvSpPr>
      <xdr:spPr>
        <a:xfrm>
          <a:off x="2993232" y="65693926"/>
          <a:ext cx="2057400" cy="290512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 editAs="oneCell">
    <xdr:from>
      <xdr:col>9</xdr:col>
      <xdr:colOff>1606270</xdr:colOff>
      <xdr:row>289</xdr:row>
      <xdr:rowOff>142876</xdr:rowOff>
    </xdr:from>
    <xdr:to>
      <xdr:col>13</xdr:col>
      <xdr:colOff>272415</xdr:colOff>
      <xdr:row>294</xdr:row>
      <xdr:rowOff>24765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43805F40-17C7-423C-8FCF-A32B2776A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8520" y="74878407"/>
          <a:ext cx="4238270" cy="941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892971</xdr:colOff>
      <xdr:row>299</xdr:row>
      <xdr:rowOff>98265</xdr:rowOff>
    </xdr:from>
    <xdr:to>
      <xdr:col>8</xdr:col>
      <xdr:colOff>87086</xdr:colOff>
      <xdr:row>307</xdr:row>
      <xdr:rowOff>60165</xdr:rowOff>
    </xdr:to>
    <xdr:sp macro="" textlink="">
      <xdr:nvSpPr>
        <xdr:cNvPr id="21" name="Seta: Para Cima 20">
          <a:extLst>
            <a:ext uri="{FF2B5EF4-FFF2-40B4-BE49-F238E27FC236}">
              <a16:creationId xmlns:a16="http://schemas.microsoft.com/office/drawing/2014/main" id="{8B659A6A-7B6A-499A-B883-1D72EDD7E047}"/>
            </a:ext>
          </a:extLst>
        </xdr:cNvPr>
        <xdr:cNvSpPr/>
      </xdr:nvSpPr>
      <xdr:spPr>
        <a:xfrm rot="16200000">
          <a:off x="9438766" y="75527252"/>
          <a:ext cx="1473994" cy="3468458"/>
        </a:xfrm>
        <a:prstGeom prst="upArrow">
          <a:avLst/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>
    <xdr:from>
      <xdr:col>6</xdr:col>
      <xdr:colOff>1995491</xdr:colOff>
      <xdr:row>275</xdr:row>
      <xdr:rowOff>76396</xdr:rowOff>
    </xdr:from>
    <xdr:to>
      <xdr:col>7</xdr:col>
      <xdr:colOff>495304</xdr:colOff>
      <xdr:row>276</xdr:row>
      <xdr:rowOff>470031</xdr:rowOff>
    </xdr:to>
    <xdr:sp macro="" textlink="">
      <xdr:nvSpPr>
        <xdr:cNvPr id="12" name="Seta: Para Baixo 11">
          <a:extLst>
            <a:ext uri="{FF2B5EF4-FFF2-40B4-BE49-F238E27FC236}">
              <a16:creationId xmlns:a16="http://schemas.microsoft.com/office/drawing/2014/main" id="{CF3725DC-BB95-46DE-93B3-E4EFB1CCB703}"/>
            </a:ext>
          </a:extLst>
        </xdr:cNvPr>
        <xdr:cNvSpPr/>
      </xdr:nvSpPr>
      <xdr:spPr>
        <a:xfrm rot="5400000">
          <a:off x="9916355" y="72451282"/>
          <a:ext cx="622235" cy="919163"/>
        </a:xfrm>
        <a:prstGeom prst="down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1</xdr:col>
      <xdr:colOff>166691</xdr:colOff>
      <xdr:row>275</xdr:row>
      <xdr:rowOff>57345</xdr:rowOff>
    </xdr:from>
    <xdr:to>
      <xdr:col>3</xdr:col>
      <xdr:colOff>88110</xdr:colOff>
      <xdr:row>277</xdr:row>
      <xdr:rowOff>10448</xdr:rowOff>
    </xdr:to>
    <xdr:sp macro="" textlink="">
      <xdr:nvSpPr>
        <xdr:cNvPr id="13" name="Seta: Para Baixo 12">
          <a:extLst>
            <a:ext uri="{FF2B5EF4-FFF2-40B4-BE49-F238E27FC236}">
              <a16:creationId xmlns:a16="http://schemas.microsoft.com/office/drawing/2014/main" id="{F82D14F4-0B7C-4480-821B-C2D32E73D02F}"/>
            </a:ext>
          </a:extLst>
        </xdr:cNvPr>
        <xdr:cNvSpPr/>
      </xdr:nvSpPr>
      <xdr:spPr>
        <a:xfrm rot="16200000">
          <a:off x="531849" y="72501287"/>
          <a:ext cx="657953" cy="816769"/>
        </a:xfrm>
        <a:prstGeom prst="down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6</xdr:col>
      <xdr:colOff>71435</xdr:colOff>
      <xdr:row>269</xdr:row>
      <xdr:rowOff>100970</xdr:rowOff>
    </xdr:from>
    <xdr:to>
      <xdr:col>6</xdr:col>
      <xdr:colOff>516887</xdr:colOff>
      <xdr:row>271</xdr:row>
      <xdr:rowOff>214315</xdr:rowOff>
    </xdr:to>
    <xdr:sp macro="" textlink="">
      <xdr:nvSpPr>
        <xdr:cNvPr id="14" name="Seta: Para Baixo 13">
          <a:extLst>
            <a:ext uri="{FF2B5EF4-FFF2-40B4-BE49-F238E27FC236}">
              <a16:creationId xmlns:a16="http://schemas.microsoft.com/office/drawing/2014/main" id="{3A3B1495-90CB-4F4D-87C7-3AAE526FDBF3}"/>
            </a:ext>
          </a:extLst>
        </xdr:cNvPr>
        <xdr:cNvSpPr/>
      </xdr:nvSpPr>
      <xdr:spPr>
        <a:xfrm rot="5400000">
          <a:off x="7559832" y="70122261"/>
          <a:ext cx="565783" cy="445452"/>
        </a:xfrm>
        <a:prstGeom prst="downArrow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8</xdr:col>
      <xdr:colOff>83345</xdr:colOff>
      <xdr:row>8</xdr:row>
      <xdr:rowOff>1</xdr:rowOff>
    </xdr:from>
    <xdr:to>
      <xdr:col>9</xdr:col>
      <xdr:colOff>583407</xdr:colOff>
      <xdr:row>13</xdr:row>
      <xdr:rowOff>238126</xdr:rowOff>
    </xdr:to>
    <xdr:cxnSp macro="">
      <xdr:nvCxnSpPr>
        <xdr:cNvPr id="10" name="Conexão: Ângulo Reto 9">
          <a:extLst>
            <a:ext uri="{FF2B5EF4-FFF2-40B4-BE49-F238E27FC236}">
              <a16:creationId xmlns:a16="http://schemas.microsoft.com/office/drawing/2014/main" id="{F7C83912-50BB-53F4-5A43-0C23669DAB47}"/>
            </a:ext>
          </a:extLst>
        </xdr:cNvPr>
        <xdr:cNvCxnSpPr/>
      </xdr:nvCxnSpPr>
      <xdr:spPr>
        <a:xfrm rot="10800000">
          <a:off x="12037220" y="2012157"/>
          <a:ext cx="2738437" cy="1547813"/>
        </a:xfrm>
        <a:prstGeom prst="bentConnector3">
          <a:avLst>
            <a:gd name="adj1" fmla="val 0"/>
          </a:avLst>
        </a:prstGeom>
        <a:ln w="7620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1798900</xdr:colOff>
      <xdr:row>234</xdr:row>
      <xdr:rowOff>95249</xdr:rowOff>
    </xdr:from>
    <xdr:to>
      <xdr:col>13</xdr:col>
      <xdr:colOff>397738</xdr:colOff>
      <xdr:row>237</xdr:row>
      <xdr:rowOff>238123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AB7497DA-3614-4E45-8999-5EC3F3DDF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91150" y="61055249"/>
          <a:ext cx="4170963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105831</xdr:colOff>
      <xdr:row>223</xdr:row>
      <xdr:rowOff>200023</xdr:rowOff>
    </xdr:from>
    <xdr:to>
      <xdr:col>14</xdr:col>
      <xdr:colOff>419169</xdr:colOff>
      <xdr:row>227</xdr:row>
      <xdr:rowOff>104772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599EEF57-B643-4501-841D-64E77AA71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6925" y="58528742"/>
          <a:ext cx="4170963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1133474</xdr:colOff>
      <xdr:row>3</xdr:row>
      <xdr:rowOff>157841</xdr:rowOff>
    </xdr:from>
    <xdr:to>
      <xdr:col>12</xdr:col>
      <xdr:colOff>502101</xdr:colOff>
      <xdr:row>4</xdr:row>
      <xdr:rowOff>47625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C92AAA02-A36A-40FD-9F9F-00259345443E}"/>
            </a:ext>
          </a:extLst>
        </xdr:cNvPr>
        <xdr:cNvSpPr/>
      </xdr:nvSpPr>
      <xdr:spPr>
        <a:xfrm>
          <a:off x="15363824" y="957941"/>
          <a:ext cx="587827" cy="15648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 editAs="oneCell">
    <xdr:from>
      <xdr:col>11</xdr:col>
      <xdr:colOff>912020</xdr:colOff>
      <xdr:row>57</xdr:row>
      <xdr:rowOff>181903</xdr:rowOff>
    </xdr:from>
    <xdr:to>
      <xdr:col>14</xdr:col>
      <xdr:colOff>134371</xdr:colOff>
      <xdr:row>60</xdr:row>
      <xdr:rowOff>61231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3DC1DF9-8C94-4371-991A-73ECEA0CA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4926" y="15112341"/>
          <a:ext cx="3199039" cy="665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1201171</xdr:colOff>
      <xdr:row>64</xdr:row>
      <xdr:rowOff>113961</xdr:rowOff>
    </xdr:from>
    <xdr:to>
      <xdr:col>12</xdr:col>
      <xdr:colOff>422503</xdr:colOff>
      <xdr:row>65</xdr:row>
      <xdr:rowOff>80622</xdr:rowOff>
    </xdr:to>
    <xdr:sp macro="" textlink="">
      <xdr:nvSpPr>
        <xdr:cNvPr id="4" name="Seta: Para a Direita 3">
          <a:extLst>
            <a:ext uri="{FF2B5EF4-FFF2-40B4-BE49-F238E27FC236}">
              <a16:creationId xmlns:a16="http://schemas.microsoft.com/office/drawing/2014/main" id="{FF9A2CF7-378E-4E21-95F8-6879D470670F}"/>
            </a:ext>
          </a:extLst>
        </xdr:cNvPr>
        <xdr:cNvSpPr/>
      </xdr:nvSpPr>
      <xdr:spPr>
        <a:xfrm>
          <a:off x="15431521" y="17182761"/>
          <a:ext cx="440532" cy="233361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 editAs="oneCell">
    <xdr:from>
      <xdr:col>12</xdr:col>
      <xdr:colOff>58082</xdr:colOff>
      <xdr:row>118</xdr:row>
      <xdr:rowOff>1</xdr:rowOff>
    </xdr:from>
    <xdr:to>
      <xdr:col>14</xdr:col>
      <xdr:colOff>199691</xdr:colOff>
      <xdr:row>120</xdr:row>
      <xdr:rowOff>178593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96C089B-8132-4003-AEF4-5FFDBC67C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1988" y="30956251"/>
          <a:ext cx="2939578" cy="702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371144</xdr:colOff>
      <xdr:row>228</xdr:row>
      <xdr:rowOff>130969</xdr:rowOff>
    </xdr:from>
    <xdr:to>
      <xdr:col>14</xdr:col>
      <xdr:colOff>98037</xdr:colOff>
      <xdr:row>232</xdr:row>
      <xdr:rowOff>16665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2AFF8E4-894A-4446-AE60-A573E138B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332" y="60317063"/>
          <a:ext cx="3703581" cy="838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252</xdr:row>
      <xdr:rowOff>11906</xdr:rowOff>
    </xdr:from>
    <xdr:to>
      <xdr:col>4</xdr:col>
      <xdr:colOff>2024062</xdr:colOff>
      <xdr:row>252</xdr:row>
      <xdr:rowOff>273841</xdr:rowOff>
    </xdr:to>
    <xdr:sp macro="" textlink="">
      <xdr:nvSpPr>
        <xdr:cNvPr id="7" name="Seta: Para a Direita 6">
          <a:extLst>
            <a:ext uri="{FF2B5EF4-FFF2-40B4-BE49-F238E27FC236}">
              <a16:creationId xmlns:a16="http://schemas.microsoft.com/office/drawing/2014/main" id="{CB6E94D1-2965-4841-A7FE-DE36901C6135}"/>
            </a:ext>
          </a:extLst>
        </xdr:cNvPr>
        <xdr:cNvSpPr/>
      </xdr:nvSpPr>
      <xdr:spPr>
        <a:xfrm>
          <a:off x="2767013" y="66091594"/>
          <a:ext cx="1995487" cy="261935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 editAs="oneCell">
    <xdr:from>
      <xdr:col>11</xdr:col>
      <xdr:colOff>316705</xdr:colOff>
      <xdr:row>290</xdr:row>
      <xdr:rowOff>70291</xdr:rowOff>
    </xdr:from>
    <xdr:to>
      <xdr:col>14</xdr:col>
      <xdr:colOff>115113</xdr:colOff>
      <xdr:row>294</xdr:row>
      <xdr:rowOff>22042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F68BD29C-C5DB-4383-8974-F6849676E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9611" y="77103729"/>
          <a:ext cx="3775096" cy="856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1178718</xdr:colOff>
      <xdr:row>301</xdr:row>
      <xdr:rowOff>106362</xdr:rowOff>
    </xdr:from>
    <xdr:to>
      <xdr:col>8</xdr:col>
      <xdr:colOff>519594</xdr:colOff>
      <xdr:row>309</xdr:row>
      <xdr:rowOff>68262</xdr:rowOff>
    </xdr:to>
    <xdr:sp macro="" textlink="">
      <xdr:nvSpPr>
        <xdr:cNvPr id="11" name="Seta: Para Cima 10">
          <a:extLst>
            <a:ext uri="{FF2B5EF4-FFF2-40B4-BE49-F238E27FC236}">
              <a16:creationId xmlns:a16="http://schemas.microsoft.com/office/drawing/2014/main" id="{BC512C72-42C9-4FFC-8240-0E06934FD038}"/>
            </a:ext>
          </a:extLst>
        </xdr:cNvPr>
        <xdr:cNvSpPr/>
      </xdr:nvSpPr>
      <xdr:spPr>
        <a:xfrm rot="16200000">
          <a:off x="9851472" y="75694140"/>
          <a:ext cx="1390650" cy="3615220"/>
        </a:xfrm>
        <a:prstGeom prst="upArrow">
          <a:avLst/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>
    <xdr:from>
      <xdr:col>1</xdr:col>
      <xdr:colOff>107156</xdr:colOff>
      <xdr:row>275</xdr:row>
      <xdr:rowOff>78775</xdr:rowOff>
    </xdr:from>
    <xdr:to>
      <xdr:col>3</xdr:col>
      <xdr:colOff>38100</xdr:colOff>
      <xdr:row>277</xdr:row>
      <xdr:rowOff>31878</xdr:rowOff>
    </xdr:to>
    <xdr:sp macro="" textlink="">
      <xdr:nvSpPr>
        <xdr:cNvPr id="10" name="Seta: Para Baixo 9">
          <a:extLst>
            <a:ext uri="{FF2B5EF4-FFF2-40B4-BE49-F238E27FC236}">
              <a16:creationId xmlns:a16="http://schemas.microsoft.com/office/drawing/2014/main" id="{01AD871A-D6D2-4608-8FD8-7A28FEC09516}"/>
            </a:ext>
          </a:extLst>
        </xdr:cNvPr>
        <xdr:cNvSpPr/>
      </xdr:nvSpPr>
      <xdr:spPr>
        <a:xfrm rot="16200000">
          <a:off x="197280" y="73628808"/>
          <a:ext cx="512697" cy="454819"/>
        </a:xfrm>
        <a:prstGeom prst="down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6</xdr:col>
      <xdr:colOff>87084</xdr:colOff>
      <xdr:row>270</xdr:row>
      <xdr:rowOff>2327</xdr:rowOff>
    </xdr:from>
    <xdr:to>
      <xdr:col>6</xdr:col>
      <xdr:colOff>1059655</xdr:colOff>
      <xdr:row>271</xdr:row>
      <xdr:rowOff>87089</xdr:rowOff>
    </xdr:to>
    <xdr:sp macro="" textlink="">
      <xdr:nvSpPr>
        <xdr:cNvPr id="13" name="Seta: Para Baixo 12">
          <a:extLst>
            <a:ext uri="{FF2B5EF4-FFF2-40B4-BE49-F238E27FC236}">
              <a16:creationId xmlns:a16="http://schemas.microsoft.com/office/drawing/2014/main" id="{27C5888A-24A9-4FDD-8E89-C5F61C4C81DB}"/>
            </a:ext>
          </a:extLst>
        </xdr:cNvPr>
        <xdr:cNvSpPr/>
      </xdr:nvSpPr>
      <xdr:spPr>
        <a:xfrm rot="5400000">
          <a:off x="6656754" y="72061532"/>
          <a:ext cx="310981" cy="972571"/>
        </a:xfrm>
        <a:prstGeom prst="downArrow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6</xdr:col>
      <xdr:colOff>1720693</xdr:colOff>
      <xdr:row>275</xdr:row>
      <xdr:rowOff>59537</xdr:rowOff>
    </xdr:from>
    <xdr:to>
      <xdr:col>7</xdr:col>
      <xdr:colOff>190499</xdr:colOff>
      <xdr:row>277</xdr:row>
      <xdr:rowOff>65222</xdr:rowOff>
    </xdr:to>
    <xdr:sp macro="" textlink="">
      <xdr:nvSpPr>
        <xdr:cNvPr id="14" name="Seta: Para Baixo 13">
          <a:extLst>
            <a:ext uri="{FF2B5EF4-FFF2-40B4-BE49-F238E27FC236}">
              <a16:creationId xmlns:a16="http://schemas.microsoft.com/office/drawing/2014/main" id="{47111B89-65FB-4B05-B4A6-07C1C4F1F37B}"/>
            </a:ext>
          </a:extLst>
        </xdr:cNvPr>
        <xdr:cNvSpPr/>
      </xdr:nvSpPr>
      <xdr:spPr>
        <a:xfrm rot="5400000">
          <a:off x="7941722" y="73598477"/>
          <a:ext cx="565279" cy="529587"/>
        </a:xfrm>
        <a:prstGeom prst="down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1</xdr:row>
      <xdr:rowOff>38100</xdr:rowOff>
    </xdr:from>
    <xdr:to>
      <xdr:col>9</xdr:col>
      <xdr:colOff>485774</xdr:colOff>
      <xdr:row>2</xdr:row>
      <xdr:rowOff>171450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4935438B-52F2-4584-912D-11E9EB445D43}"/>
            </a:ext>
          </a:extLst>
        </xdr:cNvPr>
        <xdr:cNvSpPr/>
      </xdr:nvSpPr>
      <xdr:spPr>
        <a:xfrm>
          <a:off x="13001625" y="200025"/>
          <a:ext cx="428624" cy="323850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 editAs="oneCell">
    <xdr:from>
      <xdr:col>7</xdr:col>
      <xdr:colOff>186690</xdr:colOff>
      <xdr:row>6</xdr:row>
      <xdr:rowOff>134778</xdr:rowOff>
    </xdr:from>
    <xdr:to>
      <xdr:col>11</xdr:col>
      <xdr:colOff>511017</xdr:colOff>
      <xdr:row>10</xdr:row>
      <xdr:rowOff>94773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0C96002-CCFF-4241-B853-CBDE3A7C3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8628" y="1194434"/>
          <a:ext cx="469392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512445</xdr:colOff>
      <xdr:row>3</xdr:row>
      <xdr:rowOff>57150</xdr:rowOff>
    </xdr:from>
    <xdr:to>
      <xdr:col>16</xdr:col>
      <xdr:colOff>179070</xdr:colOff>
      <xdr:row>6</xdr:row>
      <xdr:rowOff>158115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CFBF514-89E4-4A6F-9D33-B75DEE279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2120" y="600075"/>
          <a:ext cx="4695825" cy="929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</xdr:colOff>
      <xdr:row>16</xdr:row>
      <xdr:rowOff>15240</xdr:rowOff>
    </xdr:from>
    <xdr:to>
      <xdr:col>2</xdr:col>
      <xdr:colOff>1588770</xdr:colOff>
      <xdr:row>16</xdr:row>
      <xdr:rowOff>285750</xdr:rowOff>
    </xdr:to>
    <xdr:sp macro="" textlink="">
      <xdr:nvSpPr>
        <xdr:cNvPr id="8" name="Seta: Para a Direita 7">
          <a:extLst>
            <a:ext uri="{FF2B5EF4-FFF2-40B4-BE49-F238E27FC236}">
              <a16:creationId xmlns:a16="http://schemas.microsoft.com/office/drawing/2014/main" id="{F0C8D44D-7A04-4E6C-B6F8-F3E6189D137D}"/>
            </a:ext>
          </a:extLst>
        </xdr:cNvPr>
        <xdr:cNvSpPr/>
      </xdr:nvSpPr>
      <xdr:spPr>
        <a:xfrm>
          <a:off x="1753076" y="3789521"/>
          <a:ext cx="1562100" cy="27051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 editAs="oneCell">
    <xdr:from>
      <xdr:col>0</xdr:col>
      <xdr:colOff>219075</xdr:colOff>
      <xdr:row>19</xdr:row>
      <xdr:rowOff>95250</xdr:rowOff>
    </xdr:from>
    <xdr:to>
      <xdr:col>3</xdr:col>
      <xdr:colOff>1417320</xdr:colOff>
      <xdr:row>24</xdr:row>
      <xdr:rowOff>87630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F00B2F4-F0CF-4488-8918-0D710BBFE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562475"/>
          <a:ext cx="4693920" cy="925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sa\Desktop\COTR\tabelas_eficiencia_DGADR03MAR2023_SV_SECO.xlsx" TargetMode="External"/><Relationship Id="rId1" Type="http://schemas.openxmlformats.org/officeDocument/2006/relationships/externalLinkPath" Target="/Users/lsa/Desktop/COTR/tabelas_eficiencia_DGADR03MAR2023_SV_SE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a"/>
      <sheetName val="Concelhos"/>
      <sheetName val="Folha1"/>
      <sheetName val="Zona1"/>
      <sheetName val="Zona2"/>
      <sheetName val="TABELA_SECA"/>
      <sheetName val="Zona4"/>
      <sheetName val="Zona5(anulada)"/>
      <sheetName val="Zona6"/>
      <sheetName val="Zona7"/>
      <sheetName val="Zona8"/>
      <sheetName val="Estufa"/>
      <sheetName val="tabelas_eficiencia_DGADR03MAR20"/>
      <sheetName val="Zon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 refreshError="1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GADR" id="{AA1FEC10-BF7E-4657-8251-D7B70B266C3B}" userId="DGADR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667EF0-09C6-47AC-A9BF-D64CC8BBEB5D}" name="Tabela14" displayName="Tabela14" ref="A1:AW86" totalsRowShown="0" headerRowDxfId="104" dataDxfId="103" tableBorderDxfId="102" headerRowCellStyle="Incorreto">
  <tableColumns count="49">
    <tableColumn id="1" xr3:uid="{8688678A-F349-4A32-8CF5-58FD838AC234}" name="Culturas" dataDxfId="101" dataCellStyle="Normal 2"/>
    <tableColumn id="2" xr3:uid="{326A8099-5337-4FD6-9E51-863C3C1470B6}" name="1Aspersão" dataDxfId="100"/>
    <tableColumn id="3" xr3:uid="{43A13F80-FC7F-4744-97F3-CE240F804C05}" name="1Canhão" dataDxfId="99"/>
    <tableColumn id="4" xr3:uid="{083FB670-1E31-4230-BC00-E176612D20CA}" name="1Pivot" dataDxfId="98"/>
    <tableColumn id="5" xr3:uid="{14E7858A-1048-4D27-B63A-B1D64390E089}" name="1Micro-Asp" dataDxfId="97"/>
    <tableColumn id="6" xr3:uid="{3F720E66-D3ED-44F2-9611-C028EEF628CF}" name="1Gota-a-Gota" dataDxfId="96"/>
    <tableColumn id="7" xr3:uid="{1DA5C9B3-365C-4633-AAE3-4648A892ECF3}" name="1Subterranea" dataDxfId="95"/>
    <tableColumn id="8" xr3:uid="{E12C00D6-D027-4A5E-A425-0EBB296CC5C2}" name="2Aspersão" dataDxfId="94"/>
    <tableColumn id="9" xr3:uid="{DED658E0-C9BB-4A49-9F36-16FED5F7BB29}" name="2Canhão" dataDxfId="93"/>
    <tableColumn id="10" xr3:uid="{757653D6-A47B-4481-9D89-D3B51D3A401E}" name="2Pivot" dataDxfId="92"/>
    <tableColumn id="11" xr3:uid="{1BA130DB-7D5D-40EA-86CE-1D0A68B9979E}" name="2Micro-Asp" dataDxfId="91"/>
    <tableColumn id="12" xr3:uid="{7B585910-97CA-44F4-A996-F8191E3652D3}" name="2Gota-a-Gota" dataDxfId="90"/>
    <tableColumn id="13" xr3:uid="{0796A26E-0D98-404C-8E9C-F098DBDDA089}" name="2Subterranea" dataDxfId="89"/>
    <tableColumn id="14" xr3:uid="{DA8F4230-3717-4002-87BA-3B5D9A641ADC}" name="3Aspersão" dataDxfId="88"/>
    <tableColumn id="15" xr3:uid="{C131CB20-C5E2-4D51-AF03-F6563AE96666}" name="3Canhão" dataDxfId="87"/>
    <tableColumn id="16" xr3:uid="{1F791844-F79C-4E81-86D0-3F6E81CBDC62}" name="3Pivot" dataDxfId="86"/>
    <tableColumn id="17" xr3:uid="{D0DA7A67-FD6F-4E70-9D72-D3CDD76512C4}" name="3Micro-Asp" dataDxfId="85"/>
    <tableColumn id="18" xr3:uid="{0E57252E-E8D3-4241-9CB6-58B9490A6EEC}" name="3Gota-a-Gota" dataDxfId="84"/>
    <tableColumn id="19" xr3:uid="{893058FD-DD09-4AE3-9E35-2BDADE9546B9}" name="3Subterranea" dataDxfId="83"/>
    <tableColumn id="20" xr3:uid="{5CFE2F97-7EAE-417F-BE62-E6CA331245F0}" name="4Aspersão" dataDxfId="82"/>
    <tableColumn id="21" xr3:uid="{DEE6F2A0-8B61-43E9-B30E-1EE2DC4E09B5}" name="4Canhão" dataDxfId="81"/>
    <tableColumn id="22" xr3:uid="{296DCD24-8060-485A-8739-8EC10FA9FA94}" name="4Pivot" dataDxfId="80"/>
    <tableColumn id="23" xr3:uid="{59410C52-76C8-4EF7-A543-F05A8A3AAABE}" name="4Micro-Asp" dataDxfId="79"/>
    <tableColumn id="24" xr3:uid="{64CC262B-9415-45B2-9407-3232EF235490}" name="4Gota-a-Gota" dataDxfId="78"/>
    <tableColumn id="25" xr3:uid="{71DEBDD1-48B5-4512-911A-37AD78461E24}" name="4Subterranea" dataDxfId="77"/>
    <tableColumn id="26" xr3:uid="{57612D0D-A190-4742-B8FE-7C7568DDC2F8}" name="0Aspersão" dataDxfId="76"/>
    <tableColumn id="27" xr3:uid="{2C444150-DAA7-4398-8C88-CAC6ADC288E6}" name="0Canhão" dataDxfId="75"/>
    <tableColumn id="28" xr3:uid="{CC4DA44C-7691-47DB-B7AA-68A54D943D92}" name="0Pivot" dataDxfId="74"/>
    <tableColumn id="29" xr3:uid="{F44D6B99-8380-4AAB-8D3A-8E9E0151CA8C}" name="0Micro-Asp" dataDxfId="73"/>
    <tableColumn id="30" xr3:uid="{F5F8833B-EC37-456A-954C-4F3B578B2B49}" name="0Gota-a-Gota" dataDxfId="72"/>
    <tableColumn id="31" xr3:uid="{0D093C55-FF54-4872-B07F-B5C320E46F5D}" name="0Subterranea" dataDxfId="71"/>
    <tableColumn id="32" xr3:uid="{212E3A64-56A9-4BE8-A0D5-37F7A1903584}" name="5Aspersão" dataDxfId="70"/>
    <tableColumn id="33" xr3:uid="{8C67EAF0-2C36-4CE2-8D57-1D1B9E4D66D4}" name="5Canhão" dataDxfId="69"/>
    <tableColumn id="34" xr3:uid="{8E72B119-07C8-4180-A49F-77F324FC3253}" name="5Pivot" dataDxfId="68"/>
    <tableColumn id="35" xr3:uid="{81B457AD-7EE3-497A-9ACD-798E151E2230}" name="5Micro-Asp" dataDxfId="67"/>
    <tableColumn id="36" xr3:uid="{2FC209AE-8D28-4B8A-B199-8AC3A1FE01DE}" name="5Gota-a-Gota" dataDxfId="66"/>
    <tableColumn id="37" xr3:uid="{D202C330-1063-47C2-9410-4BAFB7C96F45}" name="5Subterranea" dataDxfId="65"/>
    <tableColumn id="38" xr3:uid="{1789D8C7-D624-456B-BBC2-9A2B25A6EACB}" name="6Aspersão" dataDxfId="64"/>
    <tableColumn id="39" xr3:uid="{C72E4763-8307-4A44-B155-FF58574D3843}" name="6Canhão" dataDxfId="63"/>
    <tableColumn id="40" xr3:uid="{DC6B01EC-4779-4E2C-B4D2-8F11F809596A}" name="6Pivot" dataDxfId="62"/>
    <tableColumn id="41" xr3:uid="{C91C9F15-F02E-4CB3-B25D-0251ED4DD157}" name="6Micro-Asp" dataDxfId="61"/>
    <tableColumn id="42" xr3:uid="{C328C90F-4D82-441E-8F72-0042489B318E}" name="6Gota-a-Gota" dataDxfId="60"/>
    <tableColumn id="43" xr3:uid="{60BBF4FB-354C-4B90-90D2-999BF09B1601}" name="6Subterranea" dataDxfId="59"/>
    <tableColumn id="44" xr3:uid="{0B173D6A-1C97-4AE8-8BAD-C5051E65434C}" name="7Aspersão" dataDxfId="58"/>
    <tableColumn id="45" xr3:uid="{B9FBADF0-3B5D-49AE-83DB-EAFC652C25D5}" name="7Canhão" dataDxfId="57"/>
    <tableColumn id="46" xr3:uid="{0275F890-3787-4795-8D94-BD5682B2C002}" name="7Pivot" dataDxfId="56"/>
    <tableColumn id="47" xr3:uid="{113B30CB-C904-496F-9D7D-31A57DF9EF5B}" name="7Micro-Asp" dataDxfId="55"/>
    <tableColumn id="48" xr3:uid="{9696F924-97C3-441E-959C-383B036B2B5E}" name="7Gota-a-Gota" dataDxfId="54"/>
    <tableColumn id="49" xr3:uid="{DCF16DDA-211A-47A6-B15E-E05693C1C080}" name="7Subterranea" dataDxfId="5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F0BA720-F3B9-4377-98DC-EE7840DF11FA}" name="Tabela143" displayName="Tabela143" ref="A1:H88" totalsRowShown="0" headerRowDxfId="52" dataDxfId="51" tableBorderDxfId="50" headerRowCellStyle="Incorreto">
  <tableColumns count="8">
    <tableColumn id="8" xr3:uid="{838865F5-4C1F-4DE3-90F9-B1489BF8409B}" name="REF" dataDxfId="49"/>
    <tableColumn id="1" xr3:uid="{4EB0DC33-74AB-460D-B639-9B2A3076E395}" name="Cultura 2025" dataDxfId="48" dataCellStyle="Normal 2"/>
    <tableColumn id="2" xr3:uid="{4FBA158C-7E24-40F9-B486-B0ED040517B4}" name="1Aspersão" dataDxfId="47"/>
    <tableColumn id="3" xr3:uid="{CC6EC4EF-39DB-49B0-A1CA-90B058F4BA9A}" name="1Canhão" dataDxfId="46"/>
    <tableColumn id="4" xr3:uid="{CD5ED980-B638-4584-B807-D413B0109373}" name="1Pivot" dataDxfId="45"/>
    <tableColumn id="5" xr3:uid="{DA73C63D-9686-4915-8B0B-3D8CF215D586}" name="1Micro-Asp" dataDxfId="44"/>
    <tableColumn id="6" xr3:uid="{287A0250-0BD1-4874-B4D1-B7E9C2FFDD92}" name="1Gota-a-Gota" dataDxfId="43"/>
    <tableColumn id="7" xr3:uid="{2179A248-6642-4505-9DCD-9066991B83B7}" name="1Subterranea" dataDxfId="4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30" dT="2024-06-09T13:42:25.76" personId="{AA1FEC10-BF7E-4657-8251-D7B70B266C3B}" id="{37E5DA86-DA1A-4ECF-B640-27349CD8D5B0}">
    <text>Consumos devido à ação humana. Inclui-se caudais ecológicos, produção elétrica, abastecimento urbano ou industrial, adução a outros AH, etc…. (não inclui evaporação)</text>
  </threadedComment>
  <threadedComment ref="G143" dT="2024-06-09T13:32:52.88" personId="{AA1FEC10-BF7E-4657-8251-D7B70B266C3B}" id="{AA623E4F-4F47-4C15-80E5-325C73A85FB3}">
    <text>Inclui-se caudais ecológicos, produção elétrica, abastecimento urbano ou industrial, etc</text>
  </threadedComment>
  <threadedComment ref="G154" dT="2024-06-09T13:32:52.88" personId="{AA1FEC10-BF7E-4657-8251-D7B70B266C3B}" id="{501DD13F-E72A-42AB-9E5D-C63F0E08A30D}">
    <text>Inclui-se caudais ecológicos, produção elétrica, abastecimento urbano ou industrial, etc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4" dT="2024-06-05T13:17:52.04" personId="{AA1FEC10-BF7E-4657-8251-D7B70B266C3B}" id="{AA7D8F39-62DE-4AB9-9D1A-EF7B4B35BBC7}">
    <text>Tecto Dotacional - Valor imposto como máxima dotação para a respectiva campanha de rega, independentemente da cultura. Pode ser editado anualmente</text>
  </threadedComment>
  <threadedComment ref="J66" dT="2024-06-05T13:17:52.04" personId="{AA1FEC10-BF7E-4657-8251-D7B70B266C3B}" id="{86C3A1EB-2BD2-4BC4-8E79-5980A41DE5BB}">
    <text>Tecto Dotacional - Valor imposto como máxima dotação para a respectiva campanha de rega, independentemente da cultura. Pode ser editado anualmente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Z1" dT="2024-05-08T10:05:58.34" personId="{AA1FEC10-BF7E-4657-8251-D7B70B266C3B}" id="{F75FFC9F-E89B-486A-B89C-0AB36F9DF62E}">
    <text>Zona que foi anulada. Numa primeira versao seriam 8 zonas que depois foram fundidas em 7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fraregadio.ddns.net/wp-content/uploads/2023/07/NOTA-EXPLICATIVA.pdf" TargetMode="External"/><Relationship Id="rId1" Type="http://schemas.openxmlformats.org/officeDocument/2006/relationships/hyperlink" Target="http://infraregadio.ddns.net/wp-content/uploads/2023/07/Guia_Requerimento.pdf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3.vml"/><Relationship Id="rId4" Type="http://schemas.microsoft.com/office/2017/10/relationships/threadedComment" Target="../threadedComments/threadedComment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3417E-3749-4002-937E-71BE2FF5AC29}">
  <sheetPr codeName="Folha6">
    <tabColor theme="0"/>
  </sheetPr>
  <dimension ref="A1:V72"/>
  <sheetViews>
    <sheetView showGridLines="0" zoomScale="70" zoomScaleNormal="70" workbookViewId="0"/>
  </sheetViews>
  <sheetFormatPr defaultRowHeight="12.75" x14ac:dyDescent="0.2"/>
  <cols>
    <col min="1" max="1" width="4" customWidth="1"/>
    <col min="2" max="2" width="41" customWidth="1"/>
    <col min="7" max="7" width="9.7109375" customWidth="1"/>
    <col min="8" max="8" width="14.42578125" customWidth="1"/>
    <col min="10" max="10" width="33.5703125" customWidth="1"/>
    <col min="17" max="17" width="90.85546875" customWidth="1"/>
    <col min="18" max="18" width="34.5703125" customWidth="1"/>
    <col min="19" max="19" width="1.7109375" style="1" customWidth="1"/>
    <col min="20" max="20" width="138" style="1" customWidth="1"/>
    <col min="21" max="21" width="9.7109375" style="1" hidden="1" customWidth="1"/>
    <col min="22" max="22" width="2" style="1" customWidth="1"/>
  </cols>
  <sheetData>
    <row r="1" spans="1:22" ht="9" customHeight="1" x14ac:dyDescent="0.2"/>
    <row r="2" spans="1:22" ht="10.5" customHeight="1" x14ac:dyDescent="0.25">
      <c r="S2" s="16"/>
      <c r="T2" s="13"/>
      <c r="U2" s="13"/>
      <c r="V2" s="14"/>
    </row>
    <row r="3" spans="1:22" ht="23.25" x14ac:dyDescent="0.35">
      <c r="B3" s="279" t="s">
        <v>290</v>
      </c>
      <c r="S3" s="17"/>
      <c r="T3" s="33"/>
      <c r="U3" s="19"/>
      <c r="V3" s="15"/>
    </row>
    <row r="4" spans="1:22" ht="9" customHeight="1" x14ac:dyDescent="0.25">
      <c r="S4" s="17"/>
      <c r="T4" s="34"/>
      <c r="U4" s="21"/>
      <c r="V4" s="15"/>
    </row>
    <row r="5" spans="1:22" ht="35.1" customHeight="1" x14ac:dyDescent="0.3">
      <c r="A5" s="210"/>
      <c r="B5" s="283" t="s">
        <v>295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17"/>
      <c r="T5" s="34"/>
      <c r="U5" s="21"/>
      <c r="V5" s="15"/>
    </row>
    <row r="6" spans="1:22" ht="35.1" customHeight="1" x14ac:dyDescent="0.3">
      <c r="A6" s="210"/>
      <c r="B6" s="283" t="s">
        <v>541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17"/>
      <c r="T6" s="34"/>
      <c r="U6" s="21"/>
      <c r="V6" s="15"/>
    </row>
    <row r="7" spans="1:22" ht="35.1" customHeight="1" x14ac:dyDescent="0.3">
      <c r="A7" s="210"/>
      <c r="B7" s="284" t="s">
        <v>531</v>
      </c>
      <c r="C7" s="285"/>
      <c r="D7" s="285"/>
      <c r="E7" s="285"/>
      <c r="F7" s="285"/>
      <c r="G7" s="285"/>
      <c r="H7" s="285"/>
      <c r="I7" s="285"/>
      <c r="J7" s="285"/>
      <c r="K7" s="284" t="s">
        <v>298</v>
      </c>
      <c r="L7" s="285"/>
      <c r="M7" s="285"/>
      <c r="N7" s="285"/>
      <c r="O7" s="210"/>
      <c r="P7" s="210"/>
      <c r="Q7" s="210"/>
      <c r="R7" s="210"/>
      <c r="S7" s="17"/>
      <c r="T7" s="34"/>
      <c r="U7" s="21"/>
      <c r="V7" s="15"/>
    </row>
    <row r="8" spans="1:22" ht="35.1" customHeight="1" x14ac:dyDescent="0.3">
      <c r="A8" s="210"/>
      <c r="B8" s="283" t="s">
        <v>532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17"/>
      <c r="T8" s="44"/>
      <c r="U8" s="21"/>
      <c r="V8" s="15"/>
    </row>
    <row r="9" spans="1:22" ht="35.1" customHeight="1" x14ac:dyDescent="0.3">
      <c r="A9" s="210"/>
      <c r="B9" s="283" t="s">
        <v>533</v>
      </c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17"/>
      <c r="T9" s="45"/>
      <c r="U9" s="21"/>
      <c r="V9" s="15"/>
    </row>
    <row r="10" spans="1:22" ht="35.1" customHeight="1" x14ac:dyDescent="0.3">
      <c r="A10" s="210"/>
      <c r="B10" s="283" t="s">
        <v>538</v>
      </c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17"/>
      <c r="T10" s="34"/>
      <c r="U10" s="21"/>
      <c r="V10" s="15"/>
    </row>
    <row r="11" spans="1:22" ht="35.1" customHeight="1" x14ac:dyDescent="0.3">
      <c r="A11" s="210"/>
      <c r="B11" s="283" t="s">
        <v>539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17"/>
      <c r="T11" s="34"/>
      <c r="U11" s="21"/>
      <c r="V11" s="15"/>
    </row>
    <row r="12" spans="1:22" ht="35.1" customHeight="1" x14ac:dyDescent="0.3">
      <c r="A12" s="210"/>
      <c r="B12" s="283" t="s">
        <v>542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17"/>
      <c r="T12" s="34"/>
      <c r="U12" s="483"/>
      <c r="V12" s="15"/>
    </row>
    <row r="13" spans="1:22" ht="35.1" customHeight="1" x14ac:dyDescent="0.3">
      <c r="A13" s="210"/>
      <c r="B13" s="283" t="s">
        <v>534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86"/>
      <c r="N13" s="210"/>
      <c r="P13" s="210"/>
      <c r="Q13" s="210"/>
      <c r="R13" s="210"/>
      <c r="S13" s="17"/>
      <c r="T13" s="34"/>
      <c r="U13" s="483"/>
      <c r="V13" s="15"/>
    </row>
    <row r="14" spans="1:22" ht="35.1" customHeight="1" x14ac:dyDescent="0.3">
      <c r="A14" s="210"/>
      <c r="B14" s="283" t="s">
        <v>535</v>
      </c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17"/>
      <c r="T14" s="34"/>
      <c r="U14" s="35"/>
      <c r="V14" s="15"/>
    </row>
    <row r="15" spans="1:22" ht="35.1" customHeight="1" x14ac:dyDescent="0.3">
      <c r="A15" s="210"/>
      <c r="B15" s="283" t="s">
        <v>536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17"/>
      <c r="T15" s="34"/>
      <c r="U15" s="35"/>
      <c r="V15" s="15"/>
    </row>
    <row r="16" spans="1:22" ht="35.1" customHeight="1" x14ac:dyDescent="0.3">
      <c r="A16" s="210"/>
      <c r="B16" s="283" t="s">
        <v>537</v>
      </c>
      <c r="C16" s="210"/>
      <c r="D16" s="210"/>
      <c r="E16" s="210"/>
      <c r="F16" s="210"/>
      <c r="G16" s="210"/>
      <c r="H16" s="210"/>
      <c r="I16" s="210"/>
      <c r="J16" s="287" t="s">
        <v>299</v>
      </c>
      <c r="N16" s="210"/>
      <c r="O16" s="210"/>
      <c r="P16" s="210"/>
      <c r="Q16" s="210"/>
      <c r="R16" s="210"/>
      <c r="S16" s="17"/>
      <c r="T16" s="34"/>
      <c r="U16" s="35"/>
      <c r="V16" s="15"/>
    </row>
    <row r="17" spans="2:22" ht="35.1" customHeight="1" x14ac:dyDescent="0.25">
      <c r="C17" s="264"/>
      <c r="D17" s="264"/>
      <c r="E17" s="264"/>
      <c r="F17" s="264"/>
      <c r="G17" s="264"/>
      <c r="S17" s="17"/>
      <c r="T17" s="34"/>
      <c r="U17" s="35"/>
      <c r="V17" s="15"/>
    </row>
    <row r="18" spans="2:22" ht="24.95" customHeight="1" x14ac:dyDescent="0.25">
      <c r="B18" s="282" t="s">
        <v>540</v>
      </c>
      <c r="S18" s="17"/>
      <c r="T18" s="34"/>
      <c r="U18" s="35"/>
      <c r="V18" s="15"/>
    </row>
    <row r="19" spans="2:22" ht="15" x14ac:dyDescent="0.25">
      <c r="S19" s="17"/>
      <c r="T19" s="34"/>
      <c r="U19" s="21"/>
      <c r="V19" s="15"/>
    </row>
    <row r="20" spans="2:22" ht="15" x14ac:dyDescent="0.25">
      <c r="S20" s="17"/>
      <c r="T20" s="34"/>
      <c r="U20" s="21"/>
      <c r="V20" s="15"/>
    </row>
    <row r="21" spans="2:22" ht="15" x14ac:dyDescent="0.25">
      <c r="S21" s="17"/>
      <c r="T21" s="34"/>
      <c r="U21" s="21"/>
      <c r="V21" s="15"/>
    </row>
    <row r="22" spans="2:22" ht="15" x14ac:dyDescent="0.25">
      <c r="S22" s="17"/>
      <c r="T22" s="34"/>
      <c r="U22" s="21"/>
      <c r="V22" s="15"/>
    </row>
    <row r="23" spans="2:22" ht="15" x14ac:dyDescent="0.25">
      <c r="S23" s="17"/>
      <c r="T23" s="20"/>
      <c r="U23" s="21"/>
      <c r="V23" s="15"/>
    </row>
    <row r="24" spans="2:22" ht="15" x14ac:dyDescent="0.25">
      <c r="S24" s="17"/>
      <c r="T24" s="22"/>
      <c r="U24" s="23"/>
      <c r="V24" s="15"/>
    </row>
    <row r="25" spans="2:22" ht="15" x14ac:dyDescent="0.25">
      <c r="S25" s="17"/>
      <c r="U25" s="24"/>
      <c r="V25" s="15"/>
    </row>
    <row r="26" spans="2:22" ht="15" x14ac:dyDescent="0.25">
      <c r="S26" s="17"/>
      <c r="U26" s="32"/>
      <c r="V26" s="15"/>
    </row>
    <row r="27" spans="2:22" ht="15" x14ac:dyDescent="0.25">
      <c r="S27" s="17"/>
      <c r="T27" s="28"/>
      <c r="U27" s="28"/>
      <c r="V27" s="15"/>
    </row>
    <row r="28" spans="2:22" ht="15" x14ac:dyDescent="0.25">
      <c r="S28" s="17"/>
      <c r="T28" s="29"/>
      <c r="U28" s="28"/>
      <c r="V28" s="15"/>
    </row>
    <row r="29" spans="2:22" ht="15" x14ac:dyDescent="0.25">
      <c r="S29" s="17"/>
      <c r="T29" s="30"/>
      <c r="U29" s="28"/>
      <c r="V29" s="15"/>
    </row>
    <row r="30" spans="2:22" ht="15" x14ac:dyDescent="0.25">
      <c r="S30" s="17"/>
      <c r="T30" s="31"/>
      <c r="U30" s="28"/>
      <c r="V30" s="15"/>
    </row>
    <row r="31" spans="2:22" ht="15" x14ac:dyDescent="0.25">
      <c r="S31" s="17"/>
      <c r="T31" s="27"/>
      <c r="U31" s="28"/>
      <c r="V31" s="15"/>
    </row>
    <row r="32" spans="2:22" ht="15" x14ac:dyDescent="0.25">
      <c r="S32" s="17"/>
      <c r="T32" s="25"/>
      <c r="U32" s="28"/>
      <c r="V32" s="15"/>
    </row>
    <row r="33" spans="19:22" ht="15" x14ac:dyDescent="0.25">
      <c r="S33" s="17"/>
      <c r="T33" s="28"/>
      <c r="U33" s="28"/>
      <c r="V33" s="15"/>
    </row>
    <row r="34" spans="19:22" ht="15" x14ac:dyDescent="0.25">
      <c r="S34" s="17"/>
      <c r="T34" s="26"/>
      <c r="U34" s="26"/>
      <c r="V34" s="15"/>
    </row>
    <row r="35" spans="19:22" ht="15" x14ac:dyDescent="0.25">
      <c r="S35" s="17"/>
      <c r="T35" s="26"/>
      <c r="U35" s="26"/>
      <c r="V35" s="15"/>
    </row>
    <row r="36" spans="19:22" ht="15" x14ac:dyDescent="0.25">
      <c r="S36" s="17"/>
      <c r="T36" s="27"/>
      <c r="U36" s="27"/>
      <c r="V36" s="15"/>
    </row>
    <row r="37" spans="19:22" ht="15" x14ac:dyDescent="0.25">
      <c r="S37" s="17"/>
      <c r="V37" s="15"/>
    </row>
    <row r="38" spans="19:22" ht="15" x14ac:dyDescent="0.25">
      <c r="S38" s="17"/>
      <c r="V38" s="15"/>
    </row>
    <row r="39" spans="19:22" ht="15" x14ac:dyDescent="0.25">
      <c r="S39" s="17"/>
      <c r="V39" s="15"/>
    </row>
    <row r="40" spans="19:22" ht="15" x14ac:dyDescent="0.25">
      <c r="S40" s="17"/>
      <c r="V40" s="15"/>
    </row>
    <row r="41" spans="19:22" ht="15" x14ac:dyDescent="0.25">
      <c r="S41" s="17"/>
      <c r="V41" s="15"/>
    </row>
    <row r="42" spans="19:22" ht="15" x14ac:dyDescent="0.25">
      <c r="S42" s="17"/>
      <c r="V42" s="15"/>
    </row>
    <row r="43" spans="19:22" ht="15" x14ac:dyDescent="0.25">
      <c r="S43" s="17"/>
      <c r="V43" s="15"/>
    </row>
    <row r="44" spans="19:22" ht="15" x14ac:dyDescent="0.25">
      <c r="S44" s="17"/>
      <c r="V44" s="15"/>
    </row>
    <row r="45" spans="19:22" ht="15" x14ac:dyDescent="0.25">
      <c r="S45" s="17"/>
      <c r="V45" s="15"/>
    </row>
    <row r="46" spans="19:22" ht="15" x14ac:dyDescent="0.25">
      <c r="S46" s="17"/>
      <c r="V46" s="15"/>
    </row>
    <row r="47" spans="19:22" ht="15" x14ac:dyDescent="0.25">
      <c r="S47" s="17"/>
      <c r="V47" s="15"/>
    </row>
    <row r="48" spans="19:22" ht="15" x14ac:dyDescent="0.25">
      <c r="S48" s="17"/>
      <c r="V48" s="15"/>
    </row>
    <row r="49" spans="19:22" ht="15" x14ac:dyDescent="0.25">
      <c r="S49" s="17"/>
      <c r="V49" s="15"/>
    </row>
    <row r="50" spans="19:22" ht="15" x14ac:dyDescent="0.25">
      <c r="S50" s="17"/>
      <c r="V50" s="15"/>
    </row>
    <row r="51" spans="19:22" ht="15" x14ac:dyDescent="0.25">
      <c r="S51" s="17"/>
      <c r="V51" s="15"/>
    </row>
    <row r="52" spans="19:22" ht="15" x14ac:dyDescent="0.25">
      <c r="S52" s="17"/>
      <c r="V52" s="15"/>
    </row>
    <row r="53" spans="19:22" ht="15" x14ac:dyDescent="0.25">
      <c r="S53" s="17"/>
      <c r="V53" s="15"/>
    </row>
    <row r="54" spans="19:22" ht="15" x14ac:dyDescent="0.25">
      <c r="S54" s="17"/>
      <c r="V54" s="15"/>
    </row>
    <row r="55" spans="19:22" ht="15" x14ac:dyDescent="0.25">
      <c r="S55" s="17"/>
      <c r="V55" s="15"/>
    </row>
    <row r="56" spans="19:22" ht="15" x14ac:dyDescent="0.25">
      <c r="S56" s="17"/>
      <c r="V56" s="15"/>
    </row>
    <row r="57" spans="19:22" ht="15" x14ac:dyDescent="0.25">
      <c r="S57" s="17"/>
      <c r="V57" s="15"/>
    </row>
    <row r="58" spans="19:22" ht="15" x14ac:dyDescent="0.25">
      <c r="S58" s="17"/>
      <c r="V58" s="15"/>
    </row>
    <row r="59" spans="19:22" ht="15" x14ac:dyDescent="0.25">
      <c r="S59" s="17"/>
      <c r="V59" s="15"/>
    </row>
    <row r="60" spans="19:22" ht="15" x14ac:dyDescent="0.25">
      <c r="S60" s="17"/>
      <c r="V60" s="15"/>
    </row>
    <row r="61" spans="19:22" ht="15" x14ac:dyDescent="0.25">
      <c r="S61" s="17"/>
      <c r="V61" s="15"/>
    </row>
    <row r="62" spans="19:22" ht="15" x14ac:dyDescent="0.25">
      <c r="S62" s="17"/>
      <c r="V62" s="15"/>
    </row>
    <row r="63" spans="19:22" ht="15" x14ac:dyDescent="0.25">
      <c r="S63" s="17"/>
      <c r="V63" s="15"/>
    </row>
    <row r="64" spans="19:22" ht="15" x14ac:dyDescent="0.25">
      <c r="S64" s="17"/>
      <c r="V64" s="15"/>
    </row>
    <row r="65" spans="19:22" ht="15" x14ac:dyDescent="0.25">
      <c r="S65" s="17"/>
      <c r="V65" s="15"/>
    </row>
    <row r="66" spans="19:22" ht="15" x14ac:dyDescent="0.25">
      <c r="S66" s="17"/>
      <c r="V66" s="15"/>
    </row>
    <row r="67" spans="19:22" ht="15" x14ac:dyDescent="0.25">
      <c r="S67" s="17"/>
      <c r="V67" s="15"/>
    </row>
    <row r="68" spans="19:22" ht="15" x14ac:dyDescent="0.25">
      <c r="S68" s="17"/>
      <c r="V68" s="15"/>
    </row>
    <row r="69" spans="19:22" ht="15" x14ac:dyDescent="0.25">
      <c r="S69" s="17"/>
      <c r="V69" s="15"/>
    </row>
    <row r="70" spans="19:22" ht="15" x14ac:dyDescent="0.25">
      <c r="S70" s="17"/>
      <c r="V70" s="15"/>
    </row>
    <row r="71" spans="19:22" ht="15" x14ac:dyDescent="0.25">
      <c r="S71" s="17"/>
      <c r="T71" s="24"/>
      <c r="V71" s="15"/>
    </row>
    <row r="72" spans="19:22" x14ac:dyDescent="0.2">
      <c r="S72" s="18"/>
      <c r="T72" s="32"/>
      <c r="V72" s="46"/>
    </row>
  </sheetData>
  <sheetProtection algorithmName="SHA-512" hashValue="dIvYJjp9FYAC4CwzdyOYW0uYPJl2+Yxydr6KdC7i12ecawlcROwQhfuyXVSZHYE2TgYtHAdC5tGrOyWSz/eu4w==" saltValue="W+eE8W9OkzMwonWADs/nEg==" spinCount="100000" sheet="1" objects="1" scenarios="1"/>
  <mergeCells count="1">
    <mergeCell ref="U12:U13"/>
  </mergeCells>
  <hyperlinks>
    <hyperlink ref="B7:J7" r:id="rId1" display="2. Para ajudar o seu preenchimento recomenda-se a consulta de um exemplar preenchido aqui  " xr:uid="{1CA37CF1-0D95-413D-A39D-65519BCE5C8C}"/>
    <hyperlink ref="K7:N7" r:id="rId2" display="e também do cenário que lhe dá origem" xr:uid="{E3F6F0F8-61B3-4A16-B9ED-DF1FEFDFB3DB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ABE94-DF55-4FB9-A089-4B91DCE97CD2}">
  <sheetPr codeName="Folha8">
    <tabColor theme="7" tint="0.79998168889431442"/>
  </sheetPr>
  <dimension ref="A1:BJ86"/>
  <sheetViews>
    <sheetView showGridLines="0" zoomScale="70" zoomScaleNormal="70" workbookViewId="0">
      <selection activeCell="BF2" sqref="BF2"/>
    </sheetView>
  </sheetViews>
  <sheetFormatPr defaultColWidth="12.7109375" defaultRowHeight="15" customHeight="1" x14ac:dyDescent="0.25"/>
  <cols>
    <col min="1" max="1" width="42.85546875" style="184" bestFit="1" customWidth="1"/>
    <col min="2" max="4" width="12.7109375" style="165" customWidth="1"/>
    <col min="5" max="49" width="12.7109375" style="166" customWidth="1"/>
    <col min="50" max="50" width="9.5703125" style="3" customWidth="1"/>
    <col min="51" max="51" width="18.5703125" style="3" customWidth="1"/>
    <col min="52" max="55" width="12.7109375" style="3"/>
    <col min="56" max="56" width="4.85546875" style="3" customWidth="1"/>
    <col min="57" max="58" width="25.28515625" style="11" bestFit="1" customWidth="1"/>
    <col min="59" max="59" width="12.7109375" style="11"/>
    <col min="60" max="60" width="15.7109375" style="11" customWidth="1"/>
    <col min="61" max="62" width="12.7109375" style="11"/>
    <col min="63" max="16384" width="12.7109375" style="3"/>
  </cols>
  <sheetData>
    <row r="1" spans="1:62" s="2" customFormat="1" ht="15" customHeight="1" thickBot="1" x14ac:dyDescent="0.3">
      <c r="A1" s="178" t="s">
        <v>34</v>
      </c>
      <c r="B1" s="156" t="s">
        <v>188</v>
      </c>
      <c r="C1" s="156" t="s">
        <v>189</v>
      </c>
      <c r="D1" s="156" t="s">
        <v>190</v>
      </c>
      <c r="E1" s="156" t="s">
        <v>191</v>
      </c>
      <c r="F1" s="156" t="s">
        <v>192</v>
      </c>
      <c r="G1" s="156" t="s">
        <v>193</v>
      </c>
      <c r="H1" s="157" t="s">
        <v>194</v>
      </c>
      <c r="I1" s="157" t="s">
        <v>195</v>
      </c>
      <c r="J1" s="157" t="s">
        <v>196</v>
      </c>
      <c r="K1" s="157" t="s">
        <v>197</v>
      </c>
      <c r="L1" s="157" t="s">
        <v>198</v>
      </c>
      <c r="M1" s="158" t="s">
        <v>199</v>
      </c>
      <c r="N1" s="159" t="s">
        <v>200</v>
      </c>
      <c r="O1" s="159" t="s">
        <v>201</v>
      </c>
      <c r="P1" s="159" t="s">
        <v>202</v>
      </c>
      <c r="Q1" s="159" t="s">
        <v>203</v>
      </c>
      <c r="R1" s="159" t="s">
        <v>204</v>
      </c>
      <c r="S1" s="159" t="s">
        <v>205</v>
      </c>
      <c r="T1" s="160" t="s">
        <v>206</v>
      </c>
      <c r="U1" s="160" t="s">
        <v>207</v>
      </c>
      <c r="V1" s="160" t="s">
        <v>208</v>
      </c>
      <c r="W1" s="160" t="s">
        <v>209</v>
      </c>
      <c r="X1" s="160" t="s">
        <v>210</v>
      </c>
      <c r="Y1" s="160" t="s">
        <v>211</v>
      </c>
      <c r="Z1" s="159" t="s">
        <v>268</v>
      </c>
      <c r="AA1" s="159" t="s">
        <v>269</v>
      </c>
      <c r="AB1" s="159" t="s">
        <v>270</v>
      </c>
      <c r="AC1" s="159" t="s">
        <v>271</v>
      </c>
      <c r="AD1" s="159" t="s">
        <v>272</v>
      </c>
      <c r="AE1" s="159" t="s">
        <v>273</v>
      </c>
      <c r="AF1" s="160" t="s">
        <v>212</v>
      </c>
      <c r="AG1" s="160" t="s">
        <v>213</v>
      </c>
      <c r="AH1" s="160" t="s">
        <v>214</v>
      </c>
      <c r="AI1" s="160" t="s">
        <v>215</v>
      </c>
      <c r="AJ1" s="160" t="s">
        <v>216</v>
      </c>
      <c r="AK1" s="160" t="s">
        <v>217</v>
      </c>
      <c r="AL1" s="159" t="s">
        <v>218</v>
      </c>
      <c r="AM1" s="159" t="s">
        <v>219</v>
      </c>
      <c r="AN1" s="159" t="s">
        <v>220</v>
      </c>
      <c r="AO1" s="159" t="s">
        <v>221</v>
      </c>
      <c r="AP1" s="159" t="s">
        <v>222</v>
      </c>
      <c r="AQ1" s="159" t="s">
        <v>223</v>
      </c>
      <c r="AR1" s="160" t="s">
        <v>224</v>
      </c>
      <c r="AS1" s="160" t="s">
        <v>225</v>
      </c>
      <c r="AT1" s="160" t="s">
        <v>226</v>
      </c>
      <c r="AU1" s="160" t="s">
        <v>227</v>
      </c>
      <c r="AV1" s="160" t="s">
        <v>228</v>
      </c>
      <c r="AW1" s="160" t="s">
        <v>229</v>
      </c>
      <c r="BE1" s="10" t="s">
        <v>246</v>
      </c>
      <c r="BF1" s="10" t="s">
        <v>177</v>
      </c>
      <c r="BG1" s="10" t="s">
        <v>242</v>
      </c>
      <c r="BH1" s="10" t="s">
        <v>243</v>
      </c>
      <c r="BI1" s="10" t="s">
        <v>244</v>
      </c>
      <c r="BJ1" s="10" t="s">
        <v>245</v>
      </c>
    </row>
    <row r="2" spans="1:62" ht="15" customHeight="1" thickTop="1" x14ac:dyDescent="0.25">
      <c r="A2" s="179" t="s">
        <v>306</v>
      </c>
      <c r="B2" s="185" t="s">
        <v>502</v>
      </c>
      <c r="C2" s="185" t="s">
        <v>502</v>
      </c>
      <c r="D2" s="185" t="s">
        <v>502</v>
      </c>
      <c r="E2" s="186">
        <v>4654</v>
      </c>
      <c r="F2" s="186">
        <v>4654</v>
      </c>
      <c r="G2" s="186">
        <v>4532</v>
      </c>
      <c r="H2" s="187" t="s">
        <v>502</v>
      </c>
      <c r="I2" s="187" t="s">
        <v>502</v>
      </c>
      <c r="J2" s="187" t="s">
        <v>502</v>
      </c>
      <c r="K2" s="187">
        <v>5261.9624156324326</v>
      </c>
      <c r="L2" s="187">
        <v>5261.9624156324326</v>
      </c>
      <c r="M2" s="187">
        <v>5123.4897204842118</v>
      </c>
      <c r="N2" s="188" t="s">
        <v>502</v>
      </c>
      <c r="O2" s="188" t="s">
        <v>502</v>
      </c>
      <c r="P2" s="188" t="s">
        <v>502</v>
      </c>
      <c r="Q2" s="189">
        <v>5608</v>
      </c>
      <c r="R2" s="189">
        <v>5608</v>
      </c>
      <c r="S2" s="189">
        <v>5461</v>
      </c>
      <c r="T2" s="190" t="s">
        <v>502</v>
      </c>
      <c r="U2" s="190" t="s">
        <v>502</v>
      </c>
      <c r="V2" s="190" t="s">
        <v>502</v>
      </c>
      <c r="W2" s="191">
        <v>6248</v>
      </c>
      <c r="X2" s="191">
        <v>6248</v>
      </c>
      <c r="Y2" s="191">
        <v>6083</v>
      </c>
      <c r="Z2" s="161" t="s">
        <v>502</v>
      </c>
      <c r="AA2" s="161" t="s">
        <v>502</v>
      </c>
      <c r="AB2" s="161" t="s">
        <v>502</v>
      </c>
      <c r="AC2" s="161" t="s">
        <v>502</v>
      </c>
      <c r="AD2" s="161" t="s">
        <v>502</v>
      </c>
      <c r="AE2" s="161" t="s">
        <v>502</v>
      </c>
      <c r="AF2" s="190" t="s">
        <v>502</v>
      </c>
      <c r="AG2" s="190" t="s">
        <v>502</v>
      </c>
      <c r="AH2" s="190" t="s">
        <v>502</v>
      </c>
      <c r="AI2" s="191">
        <v>6720</v>
      </c>
      <c r="AJ2" s="191">
        <v>6720</v>
      </c>
      <c r="AK2" s="191">
        <v>6543</v>
      </c>
      <c r="AL2" s="190" t="s">
        <v>502</v>
      </c>
      <c r="AM2" s="190" t="s">
        <v>502</v>
      </c>
      <c r="AN2" s="190" t="s">
        <v>502</v>
      </c>
      <c r="AO2" s="191">
        <v>6959</v>
      </c>
      <c r="AP2" s="191">
        <v>6959</v>
      </c>
      <c r="AQ2" s="191">
        <v>6775</v>
      </c>
      <c r="AR2" s="188" t="s">
        <v>502</v>
      </c>
      <c r="AS2" s="188" t="s">
        <v>502</v>
      </c>
      <c r="AT2" s="188" t="s">
        <v>502</v>
      </c>
      <c r="AU2" s="189">
        <v>6959</v>
      </c>
      <c r="AV2" s="189">
        <v>6959</v>
      </c>
      <c r="AW2" s="189">
        <v>6775</v>
      </c>
      <c r="AY2" s="12" t="s">
        <v>34</v>
      </c>
      <c r="AZ2" s="3">
        <v>1</v>
      </c>
      <c r="BB2" s="3" t="s">
        <v>236</v>
      </c>
      <c r="BC2" s="3" t="s">
        <v>238</v>
      </c>
      <c r="BD2" s="3">
        <v>1</v>
      </c>
      <c r="BE2" s="9">
        <f>'2A AP HIDR'!E72</f>
        <v>0</v>
      </c>
      <c r="BF2" s="9">
        <f>'2A AP HIDR'!F72</f>
        <v>0</v>
      </c>
      <c r="BG2" s="9">
        <f>'1 IDENTIFICAÇÃO'!$D$45</f>
        <v>0</v>
      </c>
      <c r="BH2" s="9" t="str">
        <f>BG2&amp;BF2</f>
        <v>00</v>
      </c>
      <c r="BI2" s="9" t="e">
        <f>VLOOKUP(BH2,$AY$2:$AZ$50,2,FALSE)</f>
        <v>#N/A</v>
      </c>
      <c r="BJ2" s="268" t="e">
        <f>VLOOKUP(BE2,nome1,BI2,FALSE)</f>
        <v>#N/A</v>
      </c>
    </row>
    <row r="3" spans="1:62" ht="15" customHeight="1" x14ac:dyDescent="0.25">
      <c r="A3" s="180" t="s">
        <v>411</v>
      </c>
      <c r="B3" s="186">
        <v>5440</v>
      </c>
      <c r="C3" s="186">
        <v>5830</v>
      </c>
      <c r="D3" s="186">
        <v>4800</v>
      </c>
      <c r="E3" s="186">
        <v>4530</v>
      </c>
      <c r="F3" s="186">
        <v>4530</v>
      </c>
      <c r="G3" s="186">
        <v>4300</v>
      </c>
      <c r="H3" s="187">
        <v>6360</v>
      </c>
      <c r="I3" s="187">
        <v>6820</v>
      </c>
      <c r="J3" s="187">
        <v>5610</v>
      </c>
      <c r="K3" s="187">
        <v>5300</v>
      </c>
      <c r="L3" s="187">
        <v>5300</v>
      </c>
      <c r="M3" s="187">
        <v>5020</v>
      </c>
      <c r="N3" s="189">
        <v>6880</v>
      </c>
      <c r="O3" s="189">
        <v>7370</v>
      </c>
      <c r="P3" s="189">
        <v>6070</v>
      </c>
      <c r="Q3" s="189">
        <v>5730</v>
      </c>
      <c r="R3" s="189">
        <v>5730</v>
      </c>
      <c r="S3" s="189">
        <v>5430</v>
      </c>
      <c r="T3" s="191">
        <v>7320</v>
      </c>
      <c r="U3" s="191">
        <v>7840</v>
      </c>
      <c r="V3" s="191">
        <v>6460</v>
      </c>
      <c r="W3" s="191">
        <v>6100</v>
      </c>
      <c r="X3" s="191">
        <v>6100</v>
      </c>
      <c r="Y3" s="191">
        <v>5780</v>
      </c>
      <c r="Z3" s="162" t="s">
        <v>502</v>
      </c>
      <c r="AA3" s="162" t="s">
        <v>502</v>
      </c>
      <c r="AB3" s="162" t="s">
        <v>502</v>
      </c>
      <c r="AC3" s="162" t="s">
        <v>502</v>
      </c>
      <c r="AD3" s="162" t="s">
        <v>502</v>
      </c>
      <c r="AE3" s="162" t="s">
        <v>502</v>
      </c>
      <c r="AF3" s="191">
        <v>7560</v>
      </c>
      <c r="AG3" s="191">
        <v>8100</v>
      </c>
      <c r="AH3" s="191">
        <v>6670</v>
      </c>
      <c r="AI3" s="191">
        <v>6300</v>
      </c>
      <c r="AJ3" s="191">
        <v>6300</v>
      </c>
      <c r="AK3" s="191">
        <v>5970</v>
      </c>
      <c r="AL3" s="191">
        <v>7560</v>
      </c>
      <c r="AM3" s="191">
        <v>8100</v>
      </c>
      <c r="AN3" s="191">
        <v>6670</v>
      </c>
      <c r="AO3" s="191">
        <v>6300</v>
      </c>
      <c r="AP3" s="191">
        <v>6300</v>
      </c>
      <c r="AQ3" s="191">
        <v>5970</v>
      </c>
      <c r="AR3" s="189">
        <v>7560</v>
      </c>
      <c r="AS3" s="189">
        <v>8100</v>
      </c>
      <c r="AT3" s="189">
        <v>6670</v>
      </c>
      <c r="AU3" s="189">
        <v>6300</v>
      </c>
      <c r="AV3" s="189">
        <v>6300</v>
      </c>
      <c r="AW3" s="189">
        <v>5970</v>
      </c>
      <c r="AY3" s="4" t="s">
        <v>188</v>
      </c>
      <c r="AZ3" s="3">
        <f>AZ2+1</f>
        <v>2</v>
      </c>
      <c r="BB3" s="3" t="s">
        <v>237</v>
      </c>
      <c r="BC3" s="3" t="s">
        <v>239</v>
      </c>
      <c r="BD3" s="3">
        <v>2</v>
      </c>
      <c r="BE3" s="9">
        <f>'2A AP HIDR'!E73</f>
        <v>0</v>
      </c>
      <c r="BF3" s="9">
        <f>'2A AP HIDR'!F73</f>
        <v>0</v>
      </c>
      <c r="BG3" s="9">
        <f>'1 IDENTIFICAÇÃO'!$D$45</f>
        <v>0</v>
      </c>
      <c r="BH3" s="9" t="str">
        <f t="shared" ref="BH3:BH6" si="0">BG3&amp;BF3</f>
        <v>00</v>
      </c>
      <c r="BI3" s="9" t="e">
        <f>VLOOKUP(BH3,$AY$2:$AZ$50,2,FALSE)</f>
        <v>#N/A</v>
      </c>
      <c r="BJ3" s="268" t="e">
        <f t="shared" ref="BJ3:BJ26" si="1">VLOOKUP(BE3,nome1,BI3,FALSE)</f>
        <v>#N/A</v>
      </c>
    </row>
    <row r="4" spans="1:62" ht="15" customHeight="1" x14ac:dyDescent="0.25">
      <c r="A4" s="180" t="s">
        <v>307</v>
      </c>
      <c r="B4" s="186">
        <v>8680</v>
      </c>
      <c r="C4" s="185" t="s">
        <v>502</v>
      </c>
      <c r="D4" s="185" t="s">
        <v>502</v>
      </c>
      <c r="E4" s="186">
        <v>7240</v>
      </c>
      <c r="F4" s="186">
        <v>7240</v>
      </c>
      <c r="G4" s="186">
        <v>6860</v>
      </c>
      <c r="H4" s="187">
        <v>9370</v>
      </c>
      <c r="I4" s="187" t="s">
        <v>502</v>
      </c>
      <c r="J4" s="187" t="s">
        <v>502</v>
      </c>
      <c r="K4" s="187">
        <v>7810</v>
      </c>
      <c r="L4" s="187">
        <v>7810</v>
      </c>
      <c r="M4" s="187">
        <v>7400</v>
      </c>
      <c r="N4" s="189">
        <v>10340</v>
      </c>
      <c r="O4" s="188" t="s">
        <v>502</v>
      </c>
      <c r="P4" s="188" t="s">
        <v>502</v>
      </c>
      <c r="Q4" s="189">
        <v>8620</v>
      </c>
      <c r="R4" s="189">
        <v>8620</v>
      </c>
      <c r="S4" s="189">
        <v>8160</v>
      </c>
      <c r="T4" s="191">
        <v>11430</v>
      </c>
      <c r="U4" s="190" t="s">
        <v>502</v>
      </c>
      <c r="V4" s="190" t="s">
        <v>502</v>
      </c>
      <c r="W4" s="191">
        <v>9530</v>
      </c>
      <c r="X4" s="191">
        <v>9530</v>
      </c>
      <c r="Y4" s="191">
        <v>9030</v>
      </c>
      <c r="Z4" s="161" t="s">
        <v>502</v>
      </c>
      <c r="AA4" s="161" t="s">
        <v>502</v>
      </c>
      <c r="AB4" s="161" t="s">
        <v>502</v>
      </c>
      <c r="AC4" s="161" t="s">
        <v>502</v>
      </c>
      <c r="AD4" s="161" t="s">
        <v>502</v>
      </c>
      <c r="AE4" s="161" t="s">
        <v>502</v>
      </c>
      <c r="AF4" s="191">
        <v>11990</v>
      </c>
      <c r="AG4" s="190" t="s">
        <v>502</v>
      </c>
      <c r="AH4" s="190" t="s">
        <v>502</v>
      </c>
      <c r="AI4" s="191">
        <v>9990</v>
      </c>
      <c r="AJ4" s="191">
        <v>9990</v>
      </c>
      <c r="AK4" s="191">
        <v>9460</v>
      </c>
      <c r="AL4" s="191">
        <v>12610</v>
      </c>
      <c r="AM4" s="190" t="s">
        <v>502</v>
      </c>
      <c r="AN4" s="190" t="s">
        <v>502</v>
      </c>
      <c r="AO4" s="191">
        <v>10510</v>
      </c>
      <c r="AP4" s="191">
        <v>10510</v>
      </c>
      <c r="AQ4" s="191">
        <v>9960</v>
      </c>
      <c r="AR4" s="189">
        <v>12540</v>
      </c>
      <c r="AS4" s="188" t="s">
        <v>502</v>
      </c>
      <c r="AT4" s="188" t="s">
        <v>502</v>
      </c>
      <c r="AU4" s="189">
        <v>10450</v>
      </c>
      <c r="AV4" s="189">
        <v>10450</v>
      </c>
      <c r="AW4" s="189">
        <v>9900</v>
      </c>
      <c r="AY4" s="4" t="s">
        <v>189</v>
      </c>
      <c r="AZ4" s="3">
        <f t="shared" ref="AZ4:AZ50" si="2">AZ3+1</f>
        <v>3</v>
      </c>
      <c r="BB4" s="3" t="s">
        <v>241</v>
      </c>
      <c r="BC4" s="3" t="s">
        <v>240</v>
      </c>
      <c r="BD4" s="3">
        <f>BD3+1</f>
        <v>3</v>
      </c>
      <c r="BE4" s="9">
        <f>'2A AP HIDR'!E74</f>
        <v>0</v>
      </c>
      <c r="BF4" s="9">
        <f>'2A AP HIDR'!F74</f>
        <v>0</v>
      </c>
      <c r="BG4" s="9">
        <f>'1 IDENTIFICAÇÃO'!$D$45</f>
        <v>0</v>
      </c>
      <c r="BH4" s="9" t="str">
        <f t="shared" si="0"/>
        <v>00</v>
      </c>
      <c r="BI4" s="9" t="e">
        <f>VLOOKUP(BH4,$AY$2:$AZ$50,2,FALSE)</f>
        <v>#N/A</v>
      </c>
      <c r="BJ4" s="268" t="e">
        <f t="shared" si="1"/>
        <v>#N/A</v>
      </c>
    </row>
    <row r="5" spans="1:62" ht="15" customHeight="1" x14ac:dyDescent="0.25">
      <c r="A5" s="180" t="s">
        <v>412</v>
      </c>
      <c r="B5" s="186">
        <v>1769</v>
      </c>
      <c r="C5" s="186">
        <v>1769</v>
      </c>
      <c r="D5" s="186">
        <v>1651</v>
      </c>
      <c r="E5" s="186">
        <v>1548</v>
      </c>
      <c r="F5" s="186">
        <v>1548</v>
      </c>
      <c r="G5" s="186">
        <v>1457</v>
      </c>
      <c r="H5" s="187">
        <v>2100</v>
      </c>
      <c r="I5" s="187">
        <v>2200</v>
      </c>
      <c r="J5" s="187">
        <v>2000</v>
      </c>
      <c r="K5" s="187">
        <v>1900</v>
      </c>
      <c r="L5" s="187">
        <v>1900</v>
      </c>
      <c r="M5" s="187">
        <v>1800</v>
      </c>
      <c r="N5" s="189">
        <v>2106</v>
      </c>
      <c r="O5" s="189">
        <v>2106</v>
      </c>
      <c r="P5" s="189">
        <v>1966</v>
      </c>
      <c r="Q5" s="189">
        <v>1843</v>
      </c>
      <c r="R5" s="189">
        <v>1843</v>
      </c>
      <c r="S5" s="189">
        <v>1734</v>
      </c>
      <c r="T5" s="191">
        <v>2600</v>
      </c>
      <c r="U5" s="191">
        <v>2700</v>
      </c>
      <c r="V5" s="191">
        <v>2500</v>
      </c>
      <c r="W5" s="191">
        <v>2400</v>
      </c>
      <c r="X5" s="191">
        <v>2400</v>
      </c>
      <c r="Y5" s="191">
        <v>2300</v>
      </c>
      <c r="Z5" s="161" t="s">
        <v>502</v>
      </c>
      <c r="AA5" s="161" t="s">
        <v>502</v>
      </c>
      <c r="AB5" s="163" t="s">
        <v>502</v>
      </c>
      <c r="AC5" s="161" t="s">
        <v>502</v>
      </c>
      <c r="AD5" s="161" t="s">
        <v>502</v>
      </c>
      <c r="AE5" s="161" t="s">
        <v>502</v>
      </c>
      <c r="AF5" s="191">
        <v>3310</v>
      </c>
      <c r="AG5" s="191">
        <v>3310</v>
      </c>
      <c r="AH5" s="191">
        <v>3050</v>
      </c>
      <c r="AI5" s="191">
        <v>2890</v>
      </c>
      <c r="AJ5" s="191">
        <v>2890</v>
      </c>
      <c r="AK5" s="191">
        <v>2730</v>
      </c>
      <c r="AL5" s="191">
        <v>3200</v>
      </c>
      <c r="AM5" s="191">
        <v>3200</v>
      </c>
      <c r="AN5" s="191">
        <v>2950</v>
      </c>
      <c r="AO5" s="191">
        <v>2800</v>
      </c>
      <c r="AP5" s="191">
        <v>2800</v>
      </c>
      <c r="AQ5" s="191">
        <v>2650</v>
      </c>
      <c r="AR5" s="189">
        <v>2867</v>
      </c>
      <c r="AS5" s="189">
        <v>2867</v>
      </c>
      <c r="AT5" s="189">
        <v>2676</v>
      </c>
      <c r="AU5" s="189">
        <v>2508</v>
      </c>
      <c r="AV5" s="189">
        <v>2508</v>
      </c>
      <c r="AW5" s="189">
        <v>2360</v>
      </c>
      <c r="AY5" s="4" t="s">
        <v>190</v>
      </c>
      <c r="AZ5" s="3">
        <f t="shared" si="2"/>
        <v>4</v>
      </c>
      <c r="BD5" s="3">
        <f t="shared" ref="BD5:BD26" si="3">BD4+1</f>
        <v>4</v>
      </c>
      <c r="BE5" s="9">
        <f>'2A AP HIDR'!E75</f>
        <v>0</v>
      </c>
      <c r="BF5" s="9">
        <f>'2A AP HIDR'!F75</f>
        <v>0</v>
      </c>
      <c r="BG5" s="9">
        <f>'1 IDENTIFICAÇÃO'!$D$45</f>
        <v>0</v>
      </c>
      <c r="BH5" s="9" t="str">
        <f t="shared" si="0"/>
        <v>00</v>
      </c>
      <c r="BI5" s="9" t="e">
        <f t="shared" ref="BI5:BI26" si="4">VLOOKUP(BH5,$AY$2:$AZ$50,2,FALSE)</f>
        <v>#N/A</v>
      </c>
      <c r="BJ5" s="268" t="e">
        <f t="shared" si="1"/>
        <v>#N/A</v>
      </c>
    </row>
    <row r="6" spans="1:62" ht="15" customHeight="1" x14ac:dyDescent="0.25">
      <c r="A6" s="180" t="s">
        <v>308</v>
      </c>
      <c r="B6" s="185" t="s">
        <v>502</v>
      </c>
      <c r="C6" s="185" t="s">
        <v>502</v>
      </c>
      <c r="D6" s="185" t="s">
        <v>502</v>
      </c>
      <c r="E6" s="186">
        <v>2802</v>
      </c>
      <c r="F6" s="186">
        <v>2802</v>
      </c>
      <c r="G6" s="186">
        <v>2728</v>
      </c>
      <c r="H6" s="187" t="s">
        <v>502</v>
      </c>
      <c r="I6" s="187" t="s">
        <v>502</v>
      </c>
      <c r="J6" s="187" t="s">
        <v>502</v>
      </c>
      <c r="K6" s="187">
        <v>3116.4487987442162</v>
      </c>
      <c r="L6" s="187">
        <v>3116.4487987442162</v>
      </c>
      <c r="M6" s="187">
        <v>3034.4369882509477</v>
      </c>
      <c r="N6" s="188" t="s">
        <v>502</v>
      </c>
      <c r="O6" s="188" t="s">
        <v>502</v>
      </c>
      <c r="P6" s="188" t="s">
        <v>502</v>
      </c>
      <c r="Q6" s="189">
        <v>3355</v>
      </c>
      <c r="R6" s="189">
        <v>3355</v>
      </c>
      <c r="S6" s="189">
        <v>3267</v>
      </c>
      <c r="T6" s="190" t="s">
        <v>502</v>
      </c>
      <c r="U6" s="190" t="s">
        <v>502</v>
      </c>
      <c r="V6" s="190" t="s">
        <v>502</v>
      </c>
      <c r="W6" s="191">
        <v>3879</v>
      </c>
      <c r="X6" s="191">
        <v>3879</v>
      </c>
      <c r="Y6" s="191">
        <v>3777</v>
      </c>
      <c r="Z6" s="161" t="s">
        <v>502</v>
      </c>
      <c r="AA6" s="161" t="s">
        <v>502</v>
      </c>
      <c r="AB6" s="161" t="s">
        <v>502</v>
      </c>
      <c r="AC6" s="161" t="s">
        <v>502</v>
      </c>
      <c r="AD6" s="161" t="s">
        <v>502</v>
      </c>
      <c r="AE6" s="161" t="s">
        <v>502</v>
      </c>
      <c r="AF6" s="190" t="s">
        <v>502</v>
      </c>
      <c r="AG6" s="190" t="s">
        <v>502</v>
      </c>
      <c r="AH6" s="190" t="s">
        <v>502</v>
      </c>
      <c r="AI6" s="191">
        <v>4237</v>
      </c>
      <c r="AJ6" s="191">
        <v>4237</v>
      </c>
      <c r="AK6" s="191">
        <v>4125</v>
      </c>
      <c r="AL6" s="190" t="s">
        <v>502</v>
      </c>
      <c r="AM6" s="190" t="s">
        <v>502</v>
      </c>
      <c r="AN6" s="190" t="s">
        <v>502</v>
      </c>
      <c r="AO6" s="191">
        <v>4395</v>
      </c>
      <c r="AP6" s="191">
        <v>4395</v>
      </c>
      <c r="AQ6" s="191">
        <v>4279</v>
      </c>
      <c r="AR6" s="188" t="s">
        <v>502</v>
      </c>
      <c r="AS6" s="188" t="s">
        <v>502</v>
      </c>
      <c r="AT6" s="188" t="s">
        <v>502</v>
      </c>
      <c r="AU6" s="189">
        <v>4538</v>
      </c>
      <c r="AV6" s="189">
        <v>4538</v>
      </c>
      <c r="AW6" s="189">
        <v>4419</v>
      </c>
      <c r="AY6" s="4" t="s">
        <v>254</v>
      </c>
      <c r="AZ6" s="3">
        <f t="shared" si="2"/>
        <v>5</v>
      </c>
      <c r="BD6" s="265">
        <f t="shared" si="3"/>
        <v>5</v>
      </c>
      <c r="BE6" s="266">
        <f>'2A AP HIDR'!E76</f>
        <v>0</v>
      </c>
      <c r="BF6" s="266">
        <f>'2A AP HIDR'!F76</f>
        <v>0</v>
      </c>
      <c r="BG6" s="266">
        <f>'1 IDENTIFICAÇÃO'!$D$45</f>
        <v>0</v>
      </c>
      <c r="BH6" s="266" t="str">
        <f t="shared" si="0"/>
        <v>00</v>
      </c>
      <c r="BI6" s="266" t="e">
        <f t="shared" si="4"/>
        <v>#N/A</v>
      </c>
      <c r="BJ6" s="269" t="e">
        <f t="shared" si="1"/>
        <v>#N/A</v>
      </c>
    </row>
    <row r="7" spans="1:62" ht="15" customHeight="1" x14ac:dyDescent="0.25">
      <c r="A7" s="180" t="s">
        <v>309</v>
      </c>
      <c r="B7" s="186">
        <v>5545</v>
      </c>
      <c r="C7" s="186">
        <v>6734</v>
      </c>
      <c r="D7" s="186">
        <v>5545</v>
      </c>
      <c r="E7" s="185" t="s">
        <v>502</v>
      </c>
      <c r="F7" s="185" t="s">
        <v>502</v>
      </c>
      <c r="G7" s="185" t="s">
        <v>502</v>
      </c>
      <c r="H7" s="187">
        <v>7124.8725333333332</v>
      </c>
      <c r="I7" s="187">
        <v>8651.6309333333338</v>
      </c>
      <c r="J7" s="187">
        <v>7124.8725333333332</v>
      </c>
      <c r="K7" s="187" t="s">
        <v>502</v>
      </c>
      <c r="L7" s="187" t="s">
        <v>502</v>
      </c>
      <c r="M7" s="187" t="s">
        <v>502</v>
      </c>
      <c r="N7" s="189">
        <v>7125</v>
      </c>
      <c r="O7" s="189">
        <v>8652</v>
      </c>
      <c r="P7" s="189">
        <v>7125</v>
      </c>
      <c r="Q7" s="188" t="s">
        <v>502</v>
      </c>
      <c r="R7" s="188" t="s">
        <v>502</v>
      </c>
      <c r="S7" s="188" t="s">
        <v>502</v>
      </c>
      <c r="T7" s="191">
        <v>8227</v>
      </c>
      <c r="U7" s="191">
        <v>9990</v>
      </c>
      <c r="V7" s="191">
        <v>8227</v>
      </c>
      <c r="W7" s="190" t="s">
        <v>502</v>
      </c>
      <c r="X7" s="190" t="s">
        <v>502</v>
      </c>
      <c r="Y7" s="190" t="s">
        <v>502</v>
      </c>
      <c r="Z7" s="161" t="s">
        <v>502</v>
      </c>
      <c r="AA7" s="161" t="s">
        <v>502</v>
      </c>
      <c r="AB7" s="161" t="s">
        <v>502</v>
      </c>
      <c r="AC7" s="161" t="s">
        <v>502</v>
      </c>
      <c r="AD7" s="161" t="s">
        <v>502</v>
      </c>
      <c r="AE7" s="161" t="s">
        <v>502</v>
      </c>
      <c r="AF7" s="191">
        <v>8227</v>
      </c>
      <c r="AG7" s="191">
        <v>9990</v>
      </c>
      <c r="AH7" s="191">
        <v>8227</v>
      </c>
      <c r="AI7" s="190" t="s">
        <v>502</v>
      </c>
      <c r="AJ7" s="190" t="s">
        <v>502</v>
      </c>
      <c r="AK7" s="190" t="s">
        <v>502</v>
      </c>
      <c r="AL7" s="191">
        <v>8227</v>
      </c>
      <c r="AM7" s="191">
        <v>9990</v>
      </c>
      <c r="AN7" s="191">
        <v>8227</v>
      </c>
      <c r="AO7" s="190" t="s">
        <v>502</v>
      </c>
      <c r="AP7" s="190" t="s">
        <v>502</v>
      </c>
      <c r="AQ7" s="190" t="s">
        <v>502</v>
      </c>
      <c r="AR7" s="189">
        <v>8227</v>
      </c>
      <c r="AS7" s="189">
        <v>9990</v>
      </c>
      <c r="AT7" s="189">
        <v>8227</v>
      </c>
      <c r="AU7" s="188" t="s">
        <v>502</v>
      </c>
      <c r="AV7" s="188" t="s">
        <v>502</v>
      </c>
      <c r="AW7" s="188" t="s">
        <v>502</v>
      </c>
      <c r="AY7" s="4" t="s">
        <v>192</v>
      </c>
      <c r="AZ7" s="3">
        <f t="shared" si="2"/>
        <v>6</v>
      </c>
      <c r="BD7" s="3">
        <f t="shared" si="3"/>
        <v>6</v>
      </c>
      <c r="BE7" s="267">
        <f>'2A AP HIDR'!E83</f>
        <v>0</v>
      </c>
      <c r="BF7" s="267">
        <f>'2A AP HIDR'!F83</f>
        <v>0</v>
      </c>
      <c r="BG7" s="9">
        <f>'1 IDENTIFICAÇÃO'!$D$45</f>
        <v>0</v>
      </c>
      <c r="BH7" s="267" t="str">
        <f t="shared" ref="BH7" si="5">BG7&amp;BF7</f>
        <v>00</v>
      </c>
      <c r="BI7" s="267" t="e">
        <f t="shared" ref="BI7" si="6">VLOOKUP(BH7,$AY$2:$AZ$50,2,FALSE)</f>
        <v>#N/A</v>
      </c>
      <c r="BJ7" s="270" t="e">
        <f t="shared" ref="BJ7" si="7">VLOOKUP(BE7,nome1,BI7,FALSE)</f>
        <v>#N/A</v>
      </c>
    </row>
    <row r="8" spans="1:62" ht="15" customHeight="1" x14ac:dyDescent="0.25">
      <c r="A8" s="180" t="s">
        <v>312</v>
      </c>
      <c r="B8" s="185" t="s">
        <v>502</v>
      </c>
      <c r="C8" s="185" t="s">
        <v>502</v>
      </c>
      <c r="D8" s="185" t="s">
        <v>502</v>
      </c>
      <c r="E8" s="186">
        <v>5450</v>
      </c>
      <c r="F8" s="186">
        <v>5450</v>
      </c>
      <c r="G8" s="186">
        <v>5160</v>
      </c>
      <c r="H8" s="187" t="s">
        <v>502</v>
      </c>
      <c r="I8" s="187" t="s">
        <v>502</v>
      </c>
      <c r="J8" s="187" t="s">
        <v>502</v>
      </c>
      <c r="K8" s="187">
        <v>5950</v>
      </c>
      <c r="L8" s="187">
        <v>5950</v>
      </c>
      <c r="M8" s="187">
        <v>5630</v>
      </c>
      <c r="N8" s="188" t="s">
        <v>502</v>
      </c>
      <c r="O8" s="188" t="s">
        <v>502</v>
      </c>
      <c r="P8" s="188" t="s">
        <v>502</v>
      </c>
      <c r="Q8" s="189">
        <v>6360</v>
      </c>
      <c r="R8" s="189">
        <v>6360</v>
      </c>
      <c r="S8" s="189">
        <v>6020</v>
      </c>
      <c r="T8" s="190" t="s">
        <v>502</v>
      </c>
      <c r="U8" s="190" t="s">
        <v>502</v>
      </c>
      <c r="V8" s="190" t="s">
        <v>502</v>
      </c>
      <c r="W8" s="191">
        <v>7080</v>
      </c>
      <c r="X8" s="191">
        <v>7080</v>
      </c>
      <c r="Y8" s="191">
        <v>6710</v>
      </c>
      <c r="Z8" s="161" t="s">
        <v>502</v>
      </c>
      <c r="AA8" s="161" t="s">
        <v>502</v>
      </c>
      <c r="AB8" s="161" t="s">
        <v>502</v>
      </c>
      <c r="AC8" s="161" t="s">
        <v>502</v>
      </c>
      <c r="AD8" s="161" t="s">
        <v>502</v>
      </c>
      <c r="AE8" s="161" t="s">
        <v>502</v>
      </c>
      <c r="AF8" s="190" t="s">
        <v>502</v>
      </c>
      <c r="AG8" s="190" t="s">
        <v>502</v>
      </c>
      <c r="AH8" s="190" t="s">
        <v>502</v>
      </c>
      <c r="AI8" s="191">
        <v>7740</v>
      </c>
      <c r="AJ8" s="191">
        <v>7740</v>
      </c>
      <c r="AK8" s="191">
        <v>7330</v>
      </c>
      <c r="AL8" s="190" t="s">
        <v>502</v>
      </c>
      <c r="AM8" s="190" t="s">
        <v>502</v>
      </c>
      <c r="AN8" s="190" t="s">
        <v>502</v>
      </c>
      <c r="AO8" s="191">
        <v>8020</v>
      </c>
      <c r="AP8" s="191">
        <v>8020</v>
      </c>
      <c r="AQ8" s="191">
        <v>7600</v>
      </c>
      <c r="AR8" s="188" t="s">
        <v>502</v>
      </c>
      <c r="AS8" s="188" t="s">
        <v>502</v>
      </c>
      <c r="AT8" s="188" t="s">
        <v>502</v>
      </c>
      <c r="AU8" s="189">
        <v>8040</v>
      </c>
      <c r="AV8" s="189">
        <v>8040</v>
      </c>
      <c r="AW8" s="189">
        <v>7620</v>
      </c>
      <c r="AY8" s="4" t="s">
        <v>247</v>
      </c>
      <c r="AZ8" s="3">
        <f t="shared" si="2"/>
        <v>7</v>
      </c>
      <c r="BD8" s="3">
        <f t="shared" si="3"/>
        <v>7</v>
      </c>
      <c r="BE8" s="9">
        <f>'2A AP HIDR'!E84</f>
        <v>0</v>
      </c>
      <c r="BF8" s="9">
        <f>'2A AP HIDR'!F84</f>
        <v>0</v>
      </c>
      <c r="BG8" s="9">
        <f>'1 IDENTIFICAÇÃO'!$D$45</f>
        <v>0</v>
      </c>
      <c r="BH8" s="9" t="str">
        <f t="shared" ref="BH8:BH26" si="8">BG8&amp;BF8</f>
        <v>00</v>
      </c>
      <c r="BI8" s="9" t="e">
        <f t="shared" si="4"/>
        <v>#N/A</v>
      </c>
      <c r="BJ8" s="268" t="e">
        <f t="shared" si="1"/>
        <v>#N/A</v>
      </c>
    </row>
    <row r="9" spans="1:62" ht="15" customHeight="1" x14ac:dyDescent="0.25">
      <c r="A9" s="180" t="s">
        <v>313</v>
      </c>
      <c r="B9" s="185" t="s">
        <v>502</v>
      </c>
      <c r="C9" s="185" t="s">
        <v>502</v>
      </c>
      <c r="D9" s="185" t="s">
        <v>502</v>
      </c>
      <c r="E9" s="186">
        <v>5385</v>
      </c>
      <c r="F9" s="186">
        <v>5385</v>
      </c>
      <c r="G9" s="186">
        <v>5244</v>
      </c>
      <c r="H9" s="187" t="s">
        <v>502</v>
      </c>
      <c r="I9" s="187" t="s">
        <v>502</v>
      </c>
      <c r="J9" s="187" t="s">
        <v>502</v>
      </c>
      <c r="K9" s="187">
        <v>5617.6667977829347</v>
      </c>
      <c r="L9" s="187">
        <v>5617.6667977829347</v>
      </c>
      <c r="M9" s="187">
        <v>5469.8334609991743</v>
      </c>
      <c r="N9" s="188" t="s">
        <v>502</v>
      </c>
      <c r="O9" s="188" t="s">
        <v>502</v>
      </c>
      <c r="P9" s="188" t="s">
        <v>502</v>
      </c>
      <c r="Q9" s="189">
        <v>6347</v>
      </c>
      <c r="R9" s="189">
        <v>6347</v>
      </c>
      <c r="S9" s="189">
        <v>6180</v>
      </c>
      <c r="T9" s="190" t="s">
        <v>502</v>
      </c>
      <c r="U9" s="190" t="s">
        <v>502</v>
      </c>
      <c r="V9" s="190" t="s">
        <v>502</v>
      </c>
      <c r="W9" s="191">
        <v>6922</v>
      </c>
      <c r="X9" s="191">
        <v>6922</v>
      </c>
      <c r="Y9" s="191">
        <v>6740</v>
      </c>
      <c r="Z9" s="161" t="s">
        <v>502</v>
      </c>
      <c r="AA9" s="161" t="s">
        <v>502</v>
      </c>
      <c r="AB9" s="161" t="s">
        <v>502</v>
      </c>
      <c r="AC9" s="161" t="s">
        <v>502</v>
      </c>
      <c r="AD9" s="161" t="s">
        <v>502</v>
      </c>
      <c r="AE9" s="161" t="s">
        <v>502</v>
      </c>
      <c r="AF9" s="190" t="s">
        <v>502</v>
      </c>
      <c r="AG9" s="190" t="s">
        <v>502</v>
      </c>
      <c r="AH9" s="190" t="s">
        <v>502</v>
      </c>
      <c r="AI9" s="191">
        <v>7372</v>
      </c>
      <c r="AJ9" s="191">
        <v>7372</v>
      </c>
      <c r="AK9" s="191">
        <v>7178</v>
      </c>
      <c r="AL9" s="190" t="s">
        <v>502</v>
      </c>
      <c r="AM9" s="190" t="s">
        <v>502</v>
      </c>
      <c r="AN9" s="190" t="s">
        <v>502</v>
      </c>
      <c r="AO9" s="191">
        <v>7660</v>
      </c>
      <c r="AP9" s="191">
        <v>7660</v>
      </c>
      <c r="AQ9" s="191">
        <v>7458</v>
      </c>
      <c r="AR9" s="188" t="s">
        <v>502</v>
      </c>
      <c r="AS9" s="188" t="s">
        <v>502</v>
      </c>
      <c r="AT9" s="188" t="s">
        <v>502</v>
      </c>
      <c r="AU9" s="189">
        <v>7780</v>
      </c>
      <c r="AV9" s="189">
        <v>7780</v>
      </c>
      <c r="AW9" s="189">
        <v>7575</v>
      </c>
      <c r="AY9" s="5" t="s">
        <v>194</v>
      </c>
      <c r="AZ9" s="3">
        <f t="shared" si="2"/>
        <v>8</v>
      </c>
      <c r="BD9" s="3">
        <f t="shared" si="3"/>
        <v>8</v>
      </c>
      <c r="BE9" s="9">
        <f>'2A AP HIDR'!E85</f>
        <v>0</v>
      </c>
      <c r="BF9" s="9">
        <f>'2A AP HIDR'!F85</f>
        <v>0</v>
      </c>
      <c r="BG9" s="9">
        <f>'1 IDENTIFICAÇÃO'!$D$45</f>
        <v>0</v>
      </c>
      <c r="BH9" s="9" t="str">
        <f t="shared" si="8"/>
        <v>00</v>
      </c>
      <c r="BI9" s="9" t="e">
        <f t="shared" si="4"/>
        <v>#N/A</v>
      </c>
      <c r="BJ9" s="268" t="e">
        <f t="shared" si="1"/>
        <v>#N/A</v>
      </c>
    </row>
    <row r="10" spans="1:62" ht="15" customHeight="1" x14ac:dyDescent="0.25">
      <c r="A10" s="180" t="s">
        <v>314</v>
      </c>
      <c r="B10" s="186">
        <v>5602</v>
      </c>
      <c r="C10" s="186">
        <v>6803</v>
      </c>
      <c r="D10" s="186">
        <v>5602</v>
      </c>
      <c r="E10" s="186">
        <v>5148</v>
      </c>
      <c r="F10" s="186">
        <v>5148</v>
      </c>
      <c r="G10" s="186">
        <v>5012</v>
      </c>
      <c r="H10" s="187">
        <v>6381.1797539112013</v>
      </c>
      <c r="I10" s="187">
        <v>7748.5754154636024</v>
      </c>
      <c r="J10" s="187">
        <v>6381.1797539112013</v>
      </c>
      <c r="K10" s="187">
        <v>5863.7868008913747</v>
      </c>
      <c r="L10" s="187">
        <v>5863.7868008913747</v>
      </c>
      <c r="M10" s="187">
        <v>5709.4766219205485</v>
      </c>
      <c r="N10" s="189">
        <v>7017</v>
      </c>
      <c r="O10" s="189">
        <v>8520</v>
      </c>
      <c r="P10" s="189">
        <v>7017</v>
      </c>
      <c r="Q10" s="189">
        <v>6448</v>
      </c>
      <c r="R10" s="189">
        <v>6448</v>
      </c>
      <c r="S10" s="189">
        <v>6278</v>
      </c>
      <c r="T10" s="191">
        <v>7512</v>
      </c>
      <c r="U10" s="191">
        <v>9122</v>
      </c>
      <c r="V10" s="191">
        <v>7512</v>
      </c>
      <c r="W10" s="191">
        <v>6903</v>
      </c>
      <c r="X10" s="191">
        <v>6903</v>
      </c>
      <c r="Y10" s="191">
        <v>6721</v>
      </c>
      <c r="Z10" s="161" t="s">
        <v>502</v>
      </c>
      <c r="AA10" s="161" t="s">
        <v>502</v>
      </c>
      <c r="AB10" s="161" t="s">
        <v>502</v>
      </c>
      <c r="AC10" s="161" t="s">
        <v>502</v>
      </c>
      <c r="AD10" s="161" t="s">
        <v>502</v>
      </c>
      <c r="AE10" s="161" t="s">
        <v>502</v>
      </c>
      <c r="AF10" s="191">
        <v>7790</v>
      </c>
      <c r="AG10" s="191">
        <v>9459</v>
      </c>
      <c r="AH10" s="191">
        <v>7790</v>
      </c>
      <c r="AI10" s="191">
        <v>7158</v>
      </c>
      <c r="AJ10" s="191">
        <v>7158</v>
      </c>
      <c r="AK10" s="191">
        <v>6970</v>
      </c>
      <c r="AL10" s="191">
        <v>7790</v>
      </c>
      <c r="AM10" s="191">
        <v>9459</v>
      </c>
      <c r="AN10" s="191">
        <v>7790</v>
      </c>
      <c r="AO10" s="191">
        <v>7158</v>
      </c>
      <c r="AP10" s="191">
        <v>7158</v>
      </c>
      <c r="AQ10" s="191">
        <v>6970</v>
      </c>
      <c r="AR10" s="189">
        <v>7790</v>
      </c>
      <c r="AS10" s="189">
        <v>9459</v>
      </c>
      <c r="AT10" s="189">
        <v>7790</v>
      </c>
      <c r="AU10" s="189">
        <v>7158</v>
      </c>
      <c r="AV10" s="189">
        <v>7158</v>
      </c>
      <c r="AW10" s="189">
        <v>6970</v>
      </c>
      <c r="AY10" s="5" t="s">
        <v>195</v>
      </c>
      <c r="AZ10" s="3">
        <f t="shared" si="2"/>
        <v>9</v>
      </c>
      <c r="BD10" s="3">
        <f t="shared" si="3"/>
        <v>9</v>
      </c>
      <c r="BE10" s="9">
        <f>'2A AP HIDR'!E86</f>
        <v>0</v>
      </c>
      <c r="BF10" s="9">
        <f>'2A AP HIDR'!F86</f>
        <v>0</v>
      </c>
      <c r="BG10" s="9">
        <f>'1 IDENTIFICAÇÃO'!$D$45</f>
        <v>0</v>
      </c>
      <c r="BH10" s="9" t="str">
        <f t="shared" si="8"/>
        <v>00</v>
      </c>
      <c r="BI10" s="9" t="e">
        <f t="shared" si="4"/>
        <v>#N/A</v>
      </c>
      <c r="BJ10" s="268" t="e">
        <f t="shared" si="1"/>
        <v>#N/A</v>
      </c>
    </row>
    <row r="11" spans="1:62" ht="15" customHeight="1" x14ac:dyDescent="0.25">
      <c r="A11" s="180" t="s">
        <v>315</v>
      </c>
      <c r="B11" s="185" t="s">
        <v>502</v>
      </c>
      <c r="C11" s="185" t="s">
        <v>502</v>
      </c>
      <c r="D11" s="185" t="s">
        <v>502</v>
      </c>
      <c r="E11" s="186">
        <v>3865</v>
      </c>
      <c r="F11" s="186">
        <v>3865</v>
      </c>
      <c r="G11" s="186">
        <v>3764</v>
      </c>
      <c r="H11" s="187" t="s">
        <v>502</v>
      </c>
      <c r="I11" s="187" t="s">
        <v>502</v>
      </c>
      <c r="J11" s="187" t="s">
        <v>502</v>
      </c>
      <c r="K11" s="187">
        <v>4378.7028839678287</v>
      </c>
      <c r="L11" s="187">
        <v>4378.7028839678287</v>
      </c>
      <c r="M11" s="187">
        <v>4263.4738607055178</v>
      </c>
      <c r="N11" s="188" t="s">
        <v>502</v>
      </c>
      <c r="O11" s="188" t="s">
        <v>502</v>
      </c>
      <c r="P11" s="188" t="s">
        <v>502</v>
      </c>
      <c r="Q11" s="189">
        <v>4626</v>
      </c>
      <c r="R11" s="189">
        <v>4626</v>
      </c>
      <c r="S11" s="189">
        <v>4504</v>
      </c>
      <c r="T11" s="190" t="s">
        <v>502</v>
      </c>
      <c r="U11" s="190" t="s">
        <v>502</v>
      </c>
      <c r="V11" s="190" t="s">
        <v>502</v>
      </c>
      <c r="W11" s="191">
        <v>5072</v>
      </c>
      <c r="X11" s="191">
        <v>5072</v>
      </c>
      <c r="Y11" s="191">
        <v>4939</v>
      </c>
      <c r="Z11" s="161" t="s">
        <v>502</v>
      </c>
      <c r="AA11" s="161" t="s">
        <v>502</v>
      </c>
      <c r="AB11" s="161" t="s">
        <v>502</v>
      </c>
      <c r="AC11" s="161" t="s">
        <v>502</v>
      </c>
      <c r="AD11" s="161" t="s">
        <v>502</v>
      </c>
      <c r="AE11" s="161" t="s">
        <v>502</v>
      </c>
      <c r="AF11" s="190" t="s">
        <v>502</v>
      </c>
      <c r="AG11" s="190" t="s">
        <v>502</v>
      </c>
      <c r="AH11" s="190" t="s">
        <v>502</v>
      </c>
      <c r="AI11" s="191">
        <v>5418</v>
      </c>
      <c r="AJ11" s="191">
        <v>5418</v>
      </c>
      <c r="AK11" s="191">
        <v>5276</v>
      </c>
      <c r="AL11" s="190" t="s">
        <v>502</v>
      </c>
      <c r="AM11" s="190" t="s">
        <v>502</v>
      </c>
      <c r="AN11" s="190" t="s">
        <v>502</v>
      </c>
      <c r="AO11" s="191">
        <v>5618</v>
      </c>
      <c r="AP11" s="191">
        <v>5618</v>
      </c>
      <c r="AQ11" s="191">
        <v>5470</v>
      </c>
      <c r="AR11" s="188" t="s">
        <v>502</v>
      </c>
      <c r="AS11" s="188" t="s">
        <v>502</v>
      </c>
      <c r="AT11" s="188" t="s">
        <v>502</v>
      </c>
      <c r="AU11" s="189">
        <v>5618</v>
      </c>
      <c r="AV11" s="189">
        <v>5618</v>
      </c>
      <c r="AW11" s="189">
        <v>5470</v>
      </c>
      <c r="AY11" s="5" t="s">
        <v>196</v>
      </c>
      <c r="AZ11" s="3">
        <f t="shared" si="2"/>
        <v>10</v>
      </c>
      <c r="BD11" s="265">
        <f t="shared" si="3"/>
        <v>10</v>
      </c>
      <c r="BE11" s="266">
        <f>'2A AP HIDR'!E87</f>
        <v>0</v>
      </c>
      <c r="BF11" s="266">
        <f>'2A AP HIDR'!F87</f>
        <v>0</v>
      </c>
      <c r="BG11" s="266">
        <f>'1 IDENTIFICAÇÃO'!$D$45</f>
        <v>0</v>
      </c>
      <c r="BH11" s="266" t="str">
        <f t="shared" si="8"/>
        <v>00</v>
      </c>
      <c r="BI11" s="266" t="e">
        <f t="shared" si="4"/>
        <v>#N/A</v>
      </c>
      <c r="BJ11" s="269" t="e">
        <f t="shared" si="1"/>
        <v>#N/A</v>
      </c>
    </row>
    <row r="12" spans="1:62" ht="15" customHeight="1" x14ac:dyDescent="0.25">
      <c r="A12" s="180" t="s">
        <v>318</v>
      </c>
      <c r="B12" s="186">
        <v>916</v>
      </c>
      <c r="C12" s="186">
        <v>1112</v>
      </c>
      <c r="D12" s="186">
        <v>916</v>
      </c>
      <c r="E12" s="185" t="s">
        <v>502</v>
      </c>
      <c r="F12" s="185" t="s">
        <v>502</v>
      </c>
      <c r="G12" s="186">
        <v>820</v>
      </c>
      <c r="H12" s="187">
        <v>1002.6242003620239</v>
      </c>
      <c r="I12" s="187">
        <v>1217.4722432967433</v>
      </c>
      <c r="J12" s="187">
        <v>1002.6242003620239</v>
      </c>
      <c r="K12" s="187" t="s">
        <v>502</v>
      </c>
      <c r="L12" s="187" t="s">
        <v>502</v>
      </c>
      <c r="M12" s="187">
        <v>897.08481085023197</v>
      </c>
      <c r="N12" s="189">
        <v>1003</v>
      </c>
      <c r="O12" s="189">
        <v>1217</v>
      </c>
      <c r="P12" s="189">
        <v>1003</v>
      </c>
      <c r="Q12" s="188" t="s">
        <v>502</v>
      </c>
      <c r="R12" s="188" t="s">
        <v>502</v>
      </c>
      <c r="S12" s="189">
        <v>897</v>
      </c>
      <c r="T12" s="191">
        <v>1639</v>
      </c>
      <c r="U12" s="191">
        <v>1990</v>
      </c>
      <c r="V12" s="191">
        <v>1639</v>
      </c>
      <c r="W12" s="190" t="s">
        <v>502</v>
      </c>
      <c r="X12" s="190" t="s">
        <v>502</v>
      </c>
      <c r="Y12" s="191">
        <v>1467</v>
      </c>
      <c r="Z12" s="161" t="s">
        <v>502</v>
      </c>
      <c r="AA12" s="161" t="s">
        <v>502</v>
      </c>
      <c r="AB12" s="161" t="s">
        <v>502</v>
      </c>
      <c r="AC12" s="161" t="s">
        <v>502</v>
      </c>
      <c r="AD12" s="161" t="s">
        <v>502</v>
      </c>
      <c r="AE12" s="161" t="s">
        <v>502</v>
      </c>
      <c r="AF12" s="191">
        <v>2210</v>
      </c>
      <c r="AG12" s="191">
        <v>2360</v>
      </c>
      <c r="AH12" s="191">
        <v>1940</v>
      </c>
      <c r="AI12" s="190" t="s">
        <v>502</v>
      </c>
      <c r="AJ12" s="190" t="s">
        <v>502</v>
      </c>
      <c r="AK12" s="191">
        <v>1730</v>
      </c>
      <c r="AL12" s="191">
        <v>2300</v>
      </c>
      <c r="AM12" s="191">
        <v>2450</v>
      </c>
      <c r="AN12" s="191">
        <v>2000</v>
      </c>
      <c r="AO12" s="190" t="s">
        <v>502</v>
      </c>
      <c r="AP12" s="190" t="s">
        <v>502</v>
      </c>
      <c r="AQ12" s="191">
        <v>1800</v>
      </c>
      <c r="AR12" s="189">
        <v>2900</v>
      </c>
      <c r="AS12" s="189">
        <v>3100</v>
      </c>
      <c r="AT12" s="189">
        <v>2550</v>
      </c>
      <c r="AU12" s="188" t="s">
        <v>502</v>
      </c>
      <c r="AV12" s="188" t="s">
        <v>502</v>
      </c>
      <c r="AW12" s="189">
        <v>2300</v>
      </c>
      <c r="AY12" s="5" t="s">
        <v>255</v>
      </c>
      <c r="AZ12" s="3">
        <f t="shared" si="2"/>
        <v>11</v>
      </c>
      <c r="BD12" s="3">
        <f t="shared" si="3"/>
        <v>11</v>
      </c>
      <c r="BE12" s="267">
        <f>'2A AP HIDR'!E94</f>
        <v>0</v>
      </c>
      <c r="BF12" s="267">
        <f>'2A AP HIDR'!F94</f>
        <v>0</v>
      </c>
      <c r="BG12" s="9">
        <f>'1 IDENTIFICAÇÃO'!$D$45</f>
        <v>0</v>
      </c>
      <c r="BH12" s="9" t="str">
        <f t="shared" si="8"/>
        <v>00</v>
      </c>
      <c r="BI12" s="9" t="e">
        <f t="shared" si="4"/>
        <v>#N/A</v>
      </c>
      <c r="BJ12" s="268" t="e">
        <f t="shared" si="1"/>
        <v>#N/A</v>
      </c>
    </row>
    <row r="13" spans="1:62" ht="15" customHeight="1" x14ac:dyDescent="0.25">
      <c r="A13" s="180" t="s">
        <v>319</v>
      </c>
      <c r="B13" s="185" t="s">
        <v>502</v>
      </c>
      <c r="C13" s="185" t="s">
        <v>502</v>
      </c>
      <c r="D13" s="185" t="s">
        <v>502</v>
      </c>
      <c r="E13" s="186">
        <v>5980</v>
      </c>
      <c r="F13" s="186">
        <v>5980</v>
      </c>
      <c r="G13" s="186">
        <v>5670</v>
      </c>
      <c r="H13" s="187" t="s">
        <v>502</v>
      </c>
      <c r="I13" s="187" t="s">
        <v>502</v>
      </c>
      <c r="J13" s="187" t="s">
        <v>502</v>
      </c>
      <c r="K13" s="187">
        <v>6330</v>
      </c>
      <c r="L13" s="187">
        <v>6330</v>
      </c>
      <c r="M13" s="187">
        <v>6000</v>
      </c>
      <c r="N13" s="188" t="s">
        <v>502</v>
      </c>
      <c r="O13" s="188" t="s">
        <v>502</v>
      </c>
      <c r="P13" s="188" t="s">
        <v>502</v>
      </c>
      <c r="Q13" s="189">
        <v>7150</v>
      </c>
      <c r="R13" s="189">
        <v>7150</v>
      </c>
      <c r="S13" s="189">
        <v>6770</v>
      </c>
      <c r="T13" s="190" t="s">
        <v>502</v>
      </c>
      <c r="U13" s="190" t="s">
        <v>502</v>
      </c>
      <c r="V13" s="190" t="s">
        <v>502</v>
      </c>
      <c r="W13" s="191">
        <v>7480</v>
      </c>
      <c r="X13" s="191">
        <v>7480</v>
      </c>
      <c r="Y13" s="191">
        <v>7080</v>
      </c>
      <c r="Z13" s="161" t="s">
        <v>502</v>
      </c>
      <c r="AA13" s="161" t="s">
        <v>502</v>
      </c>
      <c r="AB13" s="161" t="s">
        <v>502</v>
      </c>
      <c r="AC13" s="161" t="s">
        <v>502</v>
      </c>
      <c r="AD13" s="161" t="s">
        <v>502</v>
      </c>
      <c r="AE13" s="161" t="s">
        <v>502</v>
      </c>
      <c r="AF13" s="190" t="s">
        <v>502</v>
      </c>
      <c r="AG13" s="190" t="s">
        <v>502</v>
      </c>
      <c r="AH13" s="190" t="s">
        <v>502</v>
      </c>
      <c r="AI13" s="191">
        <v>8120</v>
      </c>
      <c r="AJ13" s="191">
        <v>8120</v>
      </c>
      <c r="AK13" s="191">
        <v>7700</v>
      </c>
      <c r="AL13" s="190" t="s">
        <v>502</v>
      </c>
      <c r="AM13" s="190" t="s">
        <v>502</v>
      </c>
      <c r="AN13" s="190" t="s">
        <v>502</v>
      </c>
      <c r="AO13" s="191">
        <v>8400</v>
      </c>
      <c r="AP13" s="191">
        <v>8400</v>
      </c>
      <c r="AQ13" s="191">
        <v>7960</v>
      </c>
      <c r="AR13" s="188" t="s">
        <v>502</v>
      </c>
      <c r="AS13" s="188" t="s">
        <v>502</v>
      </c>
      <c r="AT13" s="188" t="s">
        <v>502</v>
      </c>
      <c r="AU13" s="189">
        <v>8290</v>
      </c>
      <c r="AV13" s="189">
        <v>8290</v>
      </c>
      <c r="AW13" s="189">
        <v>7850</v>
      </c>
      <c r="AY13" s="5" t="s">
        <v>198</v>
      </c>
      <c r="AZ13" s="3">
        <f t="shared" si="2"/>
        <v>12</v>
      </c>
      <c r="BD13" s="3">
        <f t="shared" si="3"/>
        <v>12</v>
      </c>
      <c r="BE13" s="9">
        <f>'2A AP HIDR'!E95</f>
        <v>0</v>
      </c>
      <c r="BF13" s="9">
        <f>'2A AP HIDR'!F95</f>
        <v>0</v>
      </c>
      <c r="BG13" s="9">
        <f>'1 IDENTIFICAÇÃO'!$D$45</f>
        <v>0</v>
      </c>
      <c r="BH13" s="9" t="str">
        <f t="shared" si="8"/>
        <v>00</v>
      </c>
      <c r="BI13" s="9" t="e">
        <f t="shared" si="4"/>
        <v>#N/A</v>
      </c>
      <c r="BJ13" s="268" t="e">
        <f t="shared" si="1"/>
        <v>#N/A</v>
      </c>
    </row>
    <row r="14" spans="1:62" ht="15" customHeight="1" x14ac:dyDescent="0.25">
      <c r="A14" s="180" t="s">
        <v>322</v>
      </c>
      <c r="B14" s="186">
        <v>7815</v>
      </c>
      <c r="C14" s="186">
        <v>9490</v>
      </c>
      <c r="D14" s="186">
        <v>7815</v>
      </c>
      <c r="E14" s="186">
        <v>7181</v>
      </c>
      <c r="F14" s="186">
        <v>7181</v>
      </c>
      <c r="G14" s="186">
        <v>6992</v>
      </c>
      <c r="H14" s="187">
        <v>9578.0018739428324</v>
      </c>
      <c r="I14" s="187">
        <v>11630.430846930583</v>
      </c>
      <c r="J14" s="187">
        <v>9578.0018739428324</v>
      </c>
      <c r="K14" s="187">
        <v>8801.4071274069265</v>
      </c>
      <c r="L14" s="187">
        <v>8801.4071274069265</v>
      </c>
      <c r="M14" s="187">
        <v>8569.7911503699033</v>
      </c>
      <c r="N14" s="189">
        <v>9578</v>
      </c>
      <c r="O14" s="189">
        <v>11630</v>
      </c>
      <c r="P14" s="189">
        <v>9578</v>
      </c>
      <c r="Q14" s="189">
        <v>8801</v>
      </c>
      <c r="R14" s="189">
        <v>8801</v>
      </c>
      <c r="S14" s="189">
        <v>8570</v>
      </c>
      <c r="T14" s="191">
        <v>11034</v>
      </c>
      <c r="U14" s="191">
        <v>13399</v>
      </c>
      <c r="V14" s="191">
        <v>11034</v>
      </c>
      <c r="W14" s="191">
        <v>10139</v>
      </c>
      <c r="X14" s="191">
        <v>10139</v>
      </c>
      <c r="Y14" s="191">
        <v>9873</v>
      </c>
      <c r="Z14" s="161" t="s">
        <v>502</v>
      </c>
      <c r="AA14" s="161" t="s">
        <v>502</v>
      </c>
      <c r="AB14" s="161" t="s">
        <v>502</v>
      </c>
      <c r="AC14" s="161" t="s">
        <v>502</v>
      </c>
      <c r="AD14" s="161" t="s">
        <v>502</v>
      </c>
      <c r="AE14" s="161" t="s">
        <v>502</v>
      </c>
      <c r="AF14" s="191">
        <v>11034</v>
      </c>
      <c r="AG14" s="191">
        <v>13399</v>
      </c>
      <c r="AH14" s="191">
        <v>11034</v>
      </c>
      <c r="AI14" s="191">
        <v>10139</v>
      </c>
      <c r="AJ14" s="191">
        <v>10139</v>
      </c>
      <c r="AK14" s="191">
        <v>9873</v>
      </c>
      <c r="AL14" s="191">
        <v>11034</v>
      </c>
      <c r="AM14" s="191">
        <v>13399</v>
      </c>
      <c r="AN14" s="191">
        <v>11034</v>
      </c>
      <c r="AO14" s="191">
        <v>10139</v>
      </c>
      <c r="AP14" s="191">
        <v>10139</v>
      </c>
      <c r="AQ14" s="191">
        <v>9873</v>
      </c>
      <c r="AR14" s="189">
        <v>11034</v>
      </c>
      <c r="AS14" s="189">
        <v>13399</v>
      </c>
      <c r="AT14" s="189">
        <v>11034</v>
      </c>
      <c r="AU14" s="189">
        <v>10139</v>
      </c>
      <c r="AV14" s="189">
        <v>10139</v>
      </c>
      <c r="AW14" s="189">
        <v>9873</v>
      </c>
      <c r="AY14" s="6" t="s">
        <v>248</v>
      </c>
      <c r="AZ14" s="3">
        <f t="shared" si="2"/>
        <v>13</v>
      </c>
      <c r="BD14" s="3">
        <f t="shared" si="3"/>
        <v>13</v>
      </c>
      <c r="BE14" s="9">
        <f>'2A AP HIDR'!E96</f>
        <v>0</v>
      </c>
      <c r="BF14" s="9">
        <f>'2A AP HIDR'!F96</f>
        <v>0</v>
      </c>
      <c r="BG14" s="9">
        <f>'1 IDENTIFICAÇÃO'!$D$45</f>
        <v>0</v>
      </c>
      <c r="BH14" s="9" t="str">
        <f t="shared" si="8"/>
        <v>00</v>
      </c>
      <c r="BI14" s="9" t="e">
        <f t="shared" si="4"/>
        <v>#N/A</v>
      </c>
      <c r="BJ14" s="268" t="e">
        <f t="shared" si="1"/>
        <v>#N/A</v>
      </c>
    </row>
    <row r="15" spans="1:62" ht="15" customHeight="1" x14ac:dyDescent="0.25">
      <c r="A15" s="180" t="s">
        <v>413</v>
      </c>
      <c r="B15" s="186">
        <v>3727</v>
      </c>
      <c r="C15" s="186">
        <v>4525</v>
      </c>
      <c r="D15" s="186">
        <v>3727</v>
      </c>
      <c r="E15" s="186">
        <v>3424</v>
      </c>
      <c r="F15" s="186">
        <v>3424</v>
      </c>
      <c r="G15" s="186">
        <v>3334</v>
      </c>
      <c r="H15" s="187">
        <v>5250</v>
      </c>
      <c r="I15" s="187">
        <v>5600</v>
      </c>
      <c r="J15" s="187">
        <v>4600</v>
      </c>
      <c r="K15" s="187">
        <v>4350</v>
      </c>
      <c r="L15" s="187">
        <v>4350</v>
      </c>
      <c r="M15" s="187">
        <v>4150</v>
      </c>
      <c r="N15" s="189">
        <v>4875</v>
      </c>
      <c r="O15" s="189">
        <v>5919</v>
      </c>
      <c r="P15" s="189">
        <v>4875</v>
      </c>
      <c r="Q15" s="189">
        <v>4480</v>
      </c>
      <c r="R15" s="189">
        <v>4480</v>
      </c>
      <c r="S15" s="189">
        <v>4362</v>
      </c>
      <c r="T15" s="191">
        <v>5384</v>
      </c>
      <c r="U15" s="191">
        <v>6538</v>
      </c>
      <c r="V15" s="191">
        <v>5384</v>
      </c>
      <c r="W15" s="191">
        <v>4948</v>
      </c>
      <c r="X15" s="191">
        <v>4948</v>
      </c>
      <c r="Y15" s="191">
        <v>4818</v>
      </c>
      <c r="Z15" s="161" t="s">
        <v>502</v>
      </c>
      <c r="AA15" s="161" t="s">
        <v>502</v>
      </c>
      <c r="AB15" s="161" t="s">
        <v>502</v>
      </c>
      <c r="AC15" s="161" t="s">
        <v>502</v>
      </c>
      <c r="AD15" s="161" t="s">
        <v>502</v>
      </c>
      <c r="AE15" s="161" t="s">
        <v>502</v>
      </c>
      <c r="AF15" s="191">
        <v>5384</v>
      </c>
      <c r="AG15" s="191">
        <v>6538</v>
      </c>
      <c r="AH15" s="191">
        <v>5384</v>
      </c>
      <c r="AI15" s="191">
        <v>4948</v>
      </c>
      <c r="AJ15" s="191">
        <v>4948</v>
      </c>
      <c r="AK15" s="191">
        <v>4818</v>
      </c>
      <c r="AL15" s="191">
        <v>6200</v>
      </c>
      <c r="AM15" s="191">
        <v>6650</v>
      </c>
      <c r="AN15" s="191">
        <v>5500</v>
      </c>
      <c r="AO15" s="191">
        <v>5200</v>
      </c>
      <c r="AP15" s="191">
        <v>5200</v>
      </c>
      <c r="AQ15" s="191">
        <v>4900</v>
      </c>
      <c r="AR15" s="189">
        <v>5384</v>
      </c>
      <c r="AS15" s="189">
        <v>6538</v>
      </c>
      <c r="AT15" s="189">
        <v>5384</v>
      </c>
      <c r="AU15" s="189">
        <v>4948</v>
      </c>
      <c r="AV15" s="189">
        <v>4948</v>
      </c>
      <c r="AW15" s="189">
        <v>4818</v>
      </c>
      <c r="AY15" s="7" t="s">
        <v>200</v>
      </c>
      <c r="AZ15" s="3">
        <f t="shared" si="2"/>
        <v>14</v>
      </c>
      <c r="BD15" s="3">
        <f t="shared" si="3"/>
        <v>14</v>
      </c>
      <c r="BE15" s="9">
        <f>'2A AP HIDR'!E97</f>
        <v>0</v>
      </c>
      <c r="BF15" s="9">
        <f>'2A AP HIDR'!F97</f>
        <v>0</v>
      </c>
      <c r="BG15" s="9">
        <f>'1 IDENTIFICAÇÃO'!$D$45</f>
        <v>0</v>
      </c>
      <c r="BH15" s="9" t="str">
        <f t="shared" si="8"/>
        <v>00</v>
      </c>
      <c r="BI15" s="9" t="e">
        <f t="shared" si="4"/>
        <v>#N/A</v>
      </c>
      <c r="BJ15" s="268" t="e">
        <f t="shared" si="1"/>
        <v>#N/A</v>
      </c>
    </row>
    <row r="16" spans="1:62" ht="15" customHeight="1" x14ac:dyDescent="0.25">
      <c r="A16" s="180" t="s">
        <v>323</v>
      </c>
      <c r="B16" s="186">
        <v>4843</v>
      </c>
      <c r="C16" s="186">
        <v>5880</v>
      </c>
      <c r="D16" s="186">
        <v>4843</v>
      </c>
      <c r="E16" s="186">
        <v>4450</v>
      </c>
      <c r="F16" s="186">
        <v>4450</v>
      </c>
      <c r="G16" s="186">
        <v>4333</v>
      </c>
      <c r="H16" s="187">
        <v>6037.7674301628267</v>
      </c>
      <c r="I16" s="187">
        <v>7331.5747366262895</v>
      </c>
      <c r="J16" s="187">
        <v>6037.7674301628267</v>
      </c>
      <c r="K16" s="187">
        <v>5548.2187196090836</v>
      </c>
      <c r="L16" s="187">
        <v>5548.2187196090836</v>
      </c>
      <c r="M16" s="187">
        <v>5402.2129638298975</v>
      </c>
      <c r="N16" s="189">
        <v>6900</v>
      </c>
      <c r="O16" s="189">
        <v>7400</v>
      </c>
      <c r="P16" s="189">
        <v>6100</v>
      </c>
      <c r="Q16" s="189">
        <v>5750</v>
      </c>
      <c r="R16" s="189">
        <v>5750</v>
      </c>
      <c r="S16" s="189">
        <v>5450</v>
      </c>
      <c r="T16" s="191">
        <v>6995</v>
      </c>
      <c r="U16" s="191">
        <v>8494</v>
      </c>
      <c r="V16" s="191">
        <v>6995</v>
      </c>
      <c r="W16" s="191">
        <v>6428</v>
      </c>
      <c r="X16" s="191">
        <v>6428</v>
      </c>
      <c r="Y16" s="191">
        <v>6259</v>
      </c>
      <c r="Z16" s="161" t="s">
        <v>502</v>
      </c>
      <c r="AA16" s="161" t="s">
        <v>502</v>
      </c>
      <c r="AB16" s="161" t="s">
        <v>502</v>
      </c>
      <c r="AC16" s="161" t="s">
        <v>502</v>
      </c>
      <c r="AD16" s="161" t="s">
        <v>502</v>
      </c>
      <c r="AE16" s="161" t="s">
        <v>502</v>
      </c>
      <c r="AF16" s="191">
        <v>6995</v>
      </c>
      <c r="AG16" s="191">
        <v>8494</v>
      </c>
      <c r="AH16" s="191">
        <v>6995</v>
      </c>
      <c r="AI16" s="191">
        <v>6428</v>
      </c>
      <c r="AJ16" s="191">
        <v>6428</v>
      </c>
      <c r="AK16" s="191">
        <v>6259</v>
      </c>
      <c r="AL16" s="191">
        <v>8000</v>
      </c>
      <c r="AM16" s="191">
        <v>8600</v>
      </c>
      <c r="AN16" s="191">
        <v>7050</v>
      </c>
      <c r="AO16" s="191">
        <v>6650</v>
      </c>
      <c r="AP16" s="191">
        <v>6650</v>
      </c>
      <c r="AQ16" s="191">
        <v>6300</v>
      </c>
      <c r="AR16" s="189">
        <v>6995</v>
      </c>
      <c r="AS16" s="189">
        <v>8494</v>
      </c>
      <c r="AT16" s="189">
        <v>6995</v>
      </c>
      <c r="AU16" s="189">
        <v>6428</v>
      </c>
      <c r="AV16" s="189">
        <v>6428</v>
      </c>
      <c r="AW16" s="189">
        <v>6259</v>
      </c>
      <c r="AY16" s="7" t="s">
        <v>201</v>
      </c>
      <c r="AZ16" s="3">
        <f t="shared" si="2"/>
        <v>15</v>
      </c>
      <c r="BD16" s="265">
        <f t="shared" si="3"/>
        <v>15</v>
      </c>
      <c r="BE16" s="266">
        <f>'2A AP HIDR'!E98</f>
        <v>0</v>
      </c>
      <c r="BF16" s="266">
        <f>'2A AP HIDR'!F98</f>
        <v>0</v>
      </c>
      <c r="BG16" s="266">
        <f>'1 IDENTIFICAÇÃO'!$D$45</f>
        <v>0</v>
      </c>
      <c r="BH16" s="266" t="str">
        <f t="shared" si="8"/>
        <v>00</v>
      </c>
      <c r="BI16" s="266" t="e">
        <f t="shared" si="4"/>
        <v>#N/A</v>
      </c>
      <c r="BJ16" s="269" t="e">
        <f t="shared" si="1"/>
        <v>#N/A</v>
      </c>
    </row>
    <row r="17" spans="1:62" ht="15" customHeight="1" x14ac:dyDescent="0.25">
      <c r="A17" s="180" t="s">
        <v>326</v>
      </c>
      <c r="B17" s="186">
        <v>6159</v>
      </c>
      <c r="C17" s="186">
        <v>7479</v>
      </c>
      <c r="D17" s="186">
        <v>6159</v>
      </c>
      <c r="E17" s="185" t="s">
        <v>502</v>
      </c>
      <c r="F17" s="185" t="s">
        <v>502</v>
      </c>
      <c r="G17" s="186">
        <v>5511</v>
      </c>
      <c r="H17" s="187">
        <v>7787.631786985512</v>
      </c>
      <c r="I17" s="187">
        <v>9456.4100270538365</v>
      </c>
      <c r="J17" s="187">
        <v>7787.631786985512</v>
      </c>
      <c r="K17" s="187" t="s">
        <v>502</v>
      </c>
      <c r="L17" s="187" t="s">
        <v>502</v>
      </c>
      <c r="M17" s="187">
        <v>6967.881072565986</v>
      </c>
      <c r="N17" s="189">
        <v>8328</v>
      </c>
      <c r="O17" s="189">
        <v>10112</v>
      </c>
      <c r="P17" s="189">
        <v>8328</v>
      </c>
      <c r="Q17" s="188" t="s">
        <v>502</v>
      </c>
      <c r="R17" s="188" t="s">
        <v>502</v>
      </c>
      <c r="S17" s="189">
        <v>7451</v>
      </c>
      <c r="T17" s="191">
        <v>8914</v>
      </c>
      <c r="U17" s="191">
        <v>10824</v>
      </c>
      <c r="V17" s="191">
        <v>8914</v>
      </c>
      <c r="W17" s="190" t="s">
        <v>502</v>
      </c>
      <c r="X17" s="190" t="s">
        <v>502</v>
      </c>
      <c r="Y17" s="191">
        <v>7976</v>
      </c>
      <c r="Z17" s="161" t="s">
        <v>502</v>
      </c>
      <c r="AA17" s="161" t="s">
        <v>502</v>
      </c>
      <c r="AB17" s="161" t="s">
        <v>502</v>
      </c>
      <c r="AC17" s="161" t="s">
        <v>502</v>
      </c>
      <c r="AD17" s="161" t="s">
        <v>502</v>
      </c>
      <c r="AE17" s="161" t="s">
        <v>502</v>
      </c>
      <c r="AF17" s="191">
        <v>8914</v>
      </c>
      <c r="AG17" s="191">
        <v>10824</v>
      </c>
      <c r="AH17" s="191">
        <v>8914</v>
      </c>
      <c r="AI17" s="190" t="s">
        <v>502</v>
      </c>
      <c r="AJ17" s="190" t="s">
        <v>502</v>
      </c>
      <c r="AK17" s="191">
        <v>7976</v>
      </c>
      <c r="AL17" s="191">
        <v>8914</v>
      </c>
      <c r="AM17" s="191">
        <v>10824</v>
      </c>
      <c r="AN17" s="191">
        <v>8914</v>
      </c>
      <c r="AO17" s="190" t="s">
        <v>502</v>
      </c>
      <c r="AP17" s="190" t="s">
        <v>502</v>
      </c>
      <c r="AQ17" s="191">
        <v>7976</v>
      </c>
      <c r="AR17" s="189">
        <v>8914</v>
      </c>
      <c r="AS17" s="189">
        <v>10824</v>
      </c>
      <c r="AT17" s="189">
        <v>8914</v>
      </c>
      <c r="AU17" s="188" t="s">
        <v>502</v>
      </c>
      <c r="AV17" s="188" t="s">
        <v>502</v>
      </c>
      <c r="AW17" s="189">
        <v>7976</v>
      </c>
      <c r="AY17" s="7" t="s">
        <v>202</v>
      </c>
      <c r="AZ17" s="3">
        <f t="shared" si="2"/>
        <v>16</v>
      </c>
      <c r="BD17" s="3">
        <f t="shared" si="3"/>
        <v>16</v>
      </c>
      <c r="BE17" s="267">
        <f>'2A AP HIDR'!E105</f>
        <v>0</v>
      </c>
      <c r="BF17" s="267">
        <f>'2A AP HIDR'!F105</f>
        <v>0</v>
      </c>
      <c r="BG17" s="9">
        <f>'1 IDENTIFICAÇÃO'!$D$45</f>
        <v>0</v>
      </c>
      <c r="BH17" s="9" t="str">
        <f t="shared" si="8"/>
        <v>00</v>
      </c>
      <c r="BI17" s="9" t="e">
        <f t="shared" si="4"/>
        <v>#N/A</v>
      </c>
      <c r="BJ17" s="268" t="e">
        <f t="shared" si="1"/>
        <v>#N/A</v>
      </c>
    </row>
    <row r="18" spans="1:62" ht="15" customHeight="1" x14ac:dyDescent="0.25">
      <c r="A18" s="180" t="s">
        <v>327</v>
      </c>
      <c r="B18" s="186">
        <v>9602</v>
      </c>
      <c r="C18" s="186">
        <v>11660</v>
      </c>
      <c r="D18" s="186">
        <v>9602</v>
      </c>
      <c r="E18" s="186">
        <v>8824</v>
      </c>
      <c r="F18" s="186">
        <v>8824</v>
      </c>
      <c r="G18" s="186">
        <v>8592</v>
      </c>
      <c r="H18" s="187">
        <v>11360.116683445376</v>
      </c>
      <c r="I18" s="187">
        <v>13794.427401326529</v>
      </c>
      <c r="J18" s="187">
        <v>11360.116683445376</v>
      </c>
      <c r="K18" s="187">
        <v>10439.0261415444</v>
      </c>
      <c r="L18" s="187">
        <v>10439.0261415444</v>
      </c>
      <c r="M18" s="187">
        <v>10164.314927293231</v>
      </c>
      <c r="N18" s="189">
        <v>11878</v>
      </c>
      <c r="O18" s="189">
        <v>14424</v>
      </c>
      <c r="P18" s="189">
        <v>11878</v>
      </c>
      <c r="Q18" s="189">
        <v>10915</v>
      </c>
      <c r="R18" s="189">
        <v>10915</v>
      </c>
      <c r="S18" s="189">
        <v>10628</v>
      </c>
      <c r="T18" s="191">
        <v>13108</v>
      </c>
      <c r="U18" s="191">
        <v>15917</v>
      </c>
      <c r="V18" s="191">
        <v>13108</v>
      </c>
      <c r="W18" s="191">
        <v>12045</v>
      </c>
      <c r="X18" s="191">
        <v>12045</v>
      </c>
      <c r="Y18" s="191">
        <v>11728</v>
      </c>
      <c r="Z18" s="161" t="s">
        <v>502</v>
      </c>
      <c r="AA18" s="161" t="s">
        <v>502</v>
      </c>
      <c r="AB18" s="161" t="s">
        <v>502</v>
      </c>
      <c r="AC18" s="161" t="s">
        <v>502</v>
      </c>
      <c r="AD18" s="161" t="s">
        <v>502</v>
      </c>
      <c r="AE18" s="161" t="s">
        <v>502</v>
      </c>
      <c r="AF18" s="191">
        <v>13108</v>
      </c>
      <c r="AG18" s="191">
        <v>15917</v>
      </c>
      <c r="AH18" s="191">
        <v>13108</v>
      </c>
      <c r="AI18" s="191">
        <v>12045</v>
      </c>
      <c r="AJ18" s="191">
        <v>12045</v>
      </c>
      <c r="AK18" s="191">
        <v>11728</v>
      </c>
      <c r="AL18" s="191">
        <v>15050</v>
      </c>
      <c r="AM18" s="191">
        <v>16100</v>
      </c>
      <c r="AN18" s="191">
        <v>13300</v>
      </c>
      <c r="AO18" s="191">
        <v>12550</v>
      </c>
      <c r="AP18" s="191">
        <v>12550</v>
      </c>
      <c r="AQ18" s="191">
        <v>11900</v>
      </c>
      <c r="AR18" s="189">
        <v>13108</v>
      </c>
      <c r="AS18" s="189">
        <v>15917</v>
      </c>
      <c r="AT18" s="189">
        <v>13108</v>
      </c>
      <c r="AU18" s="189">
        <v>12045</v>
      </c>
      <c r="AV18" s="189">
        <v>12045</v>
      </c>
      <c r="AW18" s="189">
        <v>11728</v>
      </c>
      <c r="AY18" s="7" t="s">
        <v>256</v>
      </c>
      <c r="AZ18" s="3">
        <f t="shared" si="2"/>
        <v>17</v>
      </c>
      <c r="BD18" s="3">
        <f t="shared" si="3"/>
        <v>17</v>
      </c>
      <c r="BE18" s="9">
        <f>'2A AP HIDR'!E106</f>
        <v>0</v>
      </c>
      <c r="BF18" s="9">
        <f>'2A AP HIDR'!F106</f>
        <v>0</v>
      </c>
      <c r="BG18" s="9">
        <f>'1 IDENTIFICAÇÃO'!$D$45</f>
        <v>0</v>
      </c>
      <c r="BH18" s="9" t="str">
        <f t="shared" si="8"/>
        <v>00</v>
      </c>
      <c r="BI18" s="9" t="e">
        <f t="shared" si="4"/>
        <v>#N/A</v>
      </c>
      <c r="BJ18" s="268" t="e">
        <f t="shared" si="1"/>
        <v>#N/A</v>
      </c>
    </row>
    <row r="19" spans="1:62" ht="15" customHeight="1" x14ac:dyDescent="0.25">
      <c r="A19" s="180" t="s">
        <v>331</v>
      </c>
      <c r="B19" s="186">
        <v>5337</v>
      </c>
      <c r="C19" s="186">
        <v>6480</v>
      </c>
      <c r="D19" s="186">
        <v>5337</v>
      </c>
      <c r="E19" s="186">
        <v>4904</v>
      </c>
      <c r="F19" s="186">
        <v>4904</v>
      </c>
      <c r="G19" s="186">
        <v>4775</v>
      </c>
      <c r="H19" s="187">
        <v>7900</v>
      </c>
      <c r="I19" s="187">
        <v>8450</v>
      </c>
      <c r="J19" s="187">
        <v>6950</v>
      </c>
      <c r="K19" s="187">
        <v>6550</v>
      </c>
      <c r="L19" s="187">
        <v>6550</v>
      </c>
      <c r="M19" s="187">
        <v>6200</v>
      </c>
      <c r="N19" s="189">
        <v>8050</v>
      </c>
      <c r="O19" s="189">
        <v>8600</v>
      </c>
      <c r="P19" s="189">
        <v>7100</v>
      </c>
      <c r="Q19" s="189">
        <v>6700</v>
      </c>
      <c r="R19" s="189">
        <v>6700</v>
      </c>
      <c r="S19" s="189">
        <v>6350</v>
      </c>
      <c r="T19" s="191">
        <v>8450</v>
      </c>
      <c r="U19" s="191">
        <v>9050</v>
      </c>
      <c r="V19" s="191">
        <v>7450</v>
      </c>
      <c r="W19" s="191">
        <v>7050</v>
      </c>
      <c r="X19" s="191">
        <v>7050</v>
      </c>
      <c r="Y19" s="191">
        <v>6650</v>
      </c>
      <c r="Z19" s="161" t="s">
        <v>502</v>
      </c>
      <c r="AA19" s="161" t="s">
        <v>502</v>
      </c>
      <c r="AB19" s="161" t="s">
        <v>502</v>
      </c>
      <c r="AC19" s="161" t="s">
        <v>502</v>
      </c>
      <c r="AD19" s="161" t="s">
        <v>502</v>
      </c>
      <c r="AE19" s="161" t="s">
        <v>502</v>
      </c>
      <c r="AF19" s="191">
        <v>9350</v>
      </c>
      <c r="AG19" s="191">
        <v>10030</v>
      </c>
      <c r="AH19" s="191">
        <v>8240</v>
      </c>
      <c r="AI19" s="191">
        <v>7820</v>
      </c>
      <c r="AJ19" s="191">
        <v>7820</v>
      </c>
      <c r="AK19" s="191">
        <v>7400</v>
      </c>
      <c r="AL19" s="191">
        <v>9800</v>
      </c>
      <c r="AM19" s="191">
        <v>10500</v>
      </c>
      <c r="AN19" s="191">
        <v>8650</v>
      </c>
      <c r="AO19" s="191">
        <v>8150</v>
      </c>
      <c r="AP19" s="191">
        <v>8150</v>
      </c>
      <c r="AQ19" s="191">
        <v>7750</v>
      </c>
      <c r="AR19" s="189">
        <v>8250</v>
      </c>
      <c r="AS19" s="189">
        <v>8850</v>
      </c>
      <c r="AT19" s="189">
        <v>7300</v>
      </c>
      <c r="AU19" s="189">
        <v>6900</v>
      </c>
      <c r="AV19" s="189">
        <v>6900</v>
      </c>
      <c r="AW19" s="189">
        <v>6550</v>
      </c>
      <c r="AY19" s="7" t="s">
        <v>204</v>
      </c>
      <c r="AZ19" s="3">
        <f t="shared" si="2"/>
        <v>18</v>
      </c>
      <c r="BD19" s="3">
        <f t="shared" si="3"/>
        <v>18</v>
      </c>
      <c r="BE19" s="9">
        <f>'2A AP HIDR'!E107</f>
        <v>0</v>
      </c>
      <c r="BF19" s="9">
        <f>'2A AP HIDR'!F107</f>
        <v>0</v>
      </c>
      <c r="BG19" s="9">
        <f>'1 IDENTIFICAÇÃO'!$D$45</f>
        <v>0</v>
      </c>
      <c r="BH19" s="9" t="str">
        <f t="shared" si="8"/>
        <v>00</v>
      </c>
      <c r="BI19" s="9" t="e">
        <f t="shared" si="4"/>
        <v>#N/A</v>
      </c>
      <c r="BJ19" s="268" t="e">
        <f t="shared" si="1"/>
        <v>#N/A</v>
      </c>
    </row>
    <row r="20" spans="1:62" ht="15" customHeight="1" x14ac:dyDescent="0.25">
      <c r="A20" s="181" t="s">
        <v>332</v>
      </c>
      <c r="B20" s="186">
        <v>4823</v>
      </c>
      <c r="C20" s="186">
        <v>5857</v>
      </c>
      <c r="D20" s="186">
        <v>4823</v>
      </c>
      <c r="E20" s="186">
        <v>4432</v>
      </c>
      <c r="F20" s="186">
        <v>4432</v>
      </c>
      <c r="G20" s="186">
        <v>4315</v>
      </c>
      <c r="H20" s="187">
        <v>5945.4990920771897</v>
      </c>
      <c r="I20" s="187">
        <v>7219.5346118080161</v>
      </c>
      <c r="J20" s="187">
        <v>5945.4990920771897</v>
      </c>
      <c r="K20" s="187">
        <v>5463.4315981249847</v>
      </c>
      <c r="L20" s="187">
        <v>5463.4315981249847</v>
      </c>
      <c r="M20" s="187">
        <v>5319.6570823848542</v>
      </c>
      <c r="N20" s="189">
        <v>6460</v>
      </c>
      <c r="O20" s="189">
        <v>7844</v>
      </c>
      <c r="P20" s="189">
        <v>6460</v>
      </c>
      <c r="Q20" s="189">
        <v>5936</v>
      </c>
      <c r="R20" s="189">
        <v>5936</v>
      </c>
      <c r="S20" s="189">
        <v>5780</v>
      </c>
      <c r="T20" s="191">
        <v>6991</v>
      </c>
      <c r="U20" s="191">
        <v>8489</v>
      </c>
      <c r="V20" s="191">
        <v>6991</v>
      </c>
      <c r="W20" s="191">
        <v>6424</v>
      </c>
      <c r="X20" s="191">
        <v>6424</v>
      </c>
      <c r="Y20" s="191">
        <v>6255</v>
      </c>
      <c r="Z20" s="161" t="s">
        <v>502</v>
      </c>
      <c r="AA20" s="161" t="s">
        <v>502</v>
      </c>
      <c r="AB20" s="161" t="s">
        <v>502</v>
      </c>
      <c r="AC20" s="161" t="s">
        <v>502</v>
      </c>
      <c r="AD20" s="161" t="s">
        <v>502</v>
      </c>
      <c r="AE20" s="161" t="s">
        <v>502</v>
      </c>
      <c r="AF20" s="191">
        <v>6991</v>
      </c>
      <c r="AG20" s="191">
        <v>8489</v>
      </c>
      <c r="AH20" s="191">
        <v>6991</v>
      </c>
      <c r="AI20" s="191">
        <v>6424</v>
      </c>
      <c r="AJ20" s="191">
        <v>6424</v>
      </c>
      <c r="AK20" s="191">
        <v>6255</v>
      </c>
      <c r="AL20" s="191">
        <v>8100</v>
      </c>
      <c r="AM20" s="191">
        <v>8700</v>
      </c>
      <c r="AN20" s="191">
        <v>7150</v>
      </c>
      <c r="AO20" s="191">
        <v>6750</v>
      </c>
      <c r="AP20" s="191">
        <v>6750</v>
      </c>
      <c r="AQ20" s="191">
        <v>6400</v>
      </c>
      <c r="AR20" s="189">
        <v>6991</v>
      </c>
      <c r="AS20" s="189">
        <v>8489</v>
      </c>
      <c r="AT20" s="189">
        <v>6991</v>
      </c>
      <c r="AU20" s="189">
        <v>6424</v>
      </c>
      <c r="AV20" s="189">
        <v>6424</v>
      </c>
      <c r="AW20" s="189">
        <v>6255</v>
      </c>
      <c r="AY20" s="106" t="s">
        <v>249</v>
      </c>
      <c r="AZ20" s="3">
        <f t="shared" si="2"/>
        <v>19</v>
      </c>
      <c r="BD20" s="3">
        <f t="shared" si="3"/>
        <v>19</v>
      </c>
      <c r="BE20" s="9">
        <f>'2A AP HIDR'!E108</f>
        <v>0</v>
      </c>
      <c r="BF20" s="9">
        <f>'2A AP HIDR'!F108</f>
        <v>0</v>
      </c>
      <c r="BG20" s="9">
        <f>'1 IDENTIFICAÇÃO'!$D$45</f>
        <v>0</v>
      </c>
      <c r="BH20" s="9" t="str">
        <f t="shared" si="8"/>
        <v>00</v>
      </c>
      <c r="BI20" s="9" t="e">
        <f t="shared" si="4"/>
        <v>#N/A</v>
      </c>
      <c r="BJ20" s="268" t="e">
        <f t="shared" si="1"/>
        <v>#N/A</v>
      </c>
    </row>
    <row r="21" spans="1:62" ht="15" customHeight="1" x14ac:dyDescent="0.25">
      <c r="A21" s="181" t="s">
        <v>333</v>
      </c>
      <c r="B21" s="186">
        <v>1435</v>
      </c>
      <c r="C21" s="186">
        <v>1742</v>
      </c>
      <c r="D21" s="186">
        <v>1435</v>
      </c>
      <c r="E21" s="186">
        <v>1360</v>
      </c>
      <c r="F21" s="186">
        <v>1360</v>
      </c>
      <c r="G21" s="186">
        <v>1284</v>
      </c>
      <c r="H21" s="187">
        <v>1640.4682538855047</v>
      </c>
      <c r="I21" s="187">
        <v>1991.9971654323988</v>
      </c>
      <c r="J21" s="187">
        <v>1640.4682538855047</v>
      </c>
      <c r="K21" s="187">
        <v>1550</v>
      </c>
      <c r="L21" s="187">
        <v>1550</v>
      </c>
      <c r="M21" s="187">
        <v>1467.7873850554515</v>
      </c>
      <c r="N21" s="189">
        <v>1640</v>
      </c>
      <c r="O21" s="189">
        <v>1992</v>
      </c>
      <c r="P21" s="189">
        <v>1640</v>
      </c>
      <c r="Q21" s="189">
        <v>1560</v>
      </c>
      <c r="R21" s="189">
        <v>1560</v>
      </c>
      <c r="S21" s="189">
        <v>1468</v>
      </c>
      <c r="T21" s="191">
        <v>2244</v>
      </c>
      <c r="U21" s="191">
        <v>2725</v>
      </c>
      <c r="V21" s="191">
        <v>2244</v>
      </c>
      <c r="W21" s="191">
        <v>2130</v>
      </c>
      <c r="X21" s="191">
        <v>2130</v>
      </c>
      <c r="Y21" s="191">
        <v>2008</v>
      </c>
      <c r="Z21" s="161" t="s">
        <v>502</v>
      </c>
      <c r="AA21" s="161" t="s">
        <v>502</v>
      </c>
      <c r="AB21" s="161" t="s">
        <v>502</v>
      </c>
      <c r="AC21" s="161" t="s">
        <v>502</v>
      </c>
      <c r="AD21" s="161" t="s">
        <v>502</v>
      </c>
      <c r="AE21" s="161" t="s">
        <v>502</v>
      </c>
      <c r="AF21" s="191">
        <v>2730</v>
      </c>
      <c r="AG21" s="191">
        <v>2940</v>
      </c>
      <c r="AH21" s="191">
        <v>2420</v>
      </c>
      <c r="AI21" s="191">
        <v>2310</v>
      </c>
      <c r="AJ21" s="191">
        <v>2310</v>
      </c>
      <c r="AK21" s="191">
        <v>2150</v>
      </c>
      <c r="AL21" s="191">
        <v>2900</v>
      </c>
      <c r="AM21" s="191">
        <v>3100</v>
      </c>
      <c r="AN21" s="191">
        <v>2550</v>
      </c>
      <c r="AO21" s="191">
        <v>2400</v>
      </c>
      <c r="AP21" s="191">
        <v>2400</v>
      </c>
      <c r="AQ21" s="191">
        <v>2300</v>
      </c>
      <c r="AR21" s="189">
        <v>3400</v>
      </c>
      <c r="AS21" s="189">
        <v>3650</v>
      </c>
      <c r="AT21" s="189">
        <v>3000</v>
      </c>
      <c r="AU21" s="189">
        <v>2850</v>
      </c>
      <c r="AV21" s="189">
        <v>2850</v>
      </c>
      <c r="AW21" s="189">
        <v>2700</v>
      </c>
      <c r="AY21" s="107" t="s">
        <v>206</v>
      </c>
      <c r="AZ21" s="3">
        <f t="shared" si="2"/>
        <v>20</v>
      </c>
      <c r="BD21" s="265">
        <f t="shared" si="3"/>
        <v>20</v>
      </c>
      <c r="BE21" s="266">
        <f>'2A AP HIDR'!E109</f>
        <v>0</v>
      </c>
      <c r="BF21" s="266">
        <f>'2A AP HIDR'!F109</f>
        <v>0</v>
      </c>
      <c r="BG21" s="266">
        <f>'1 IDENTIFICAÇÃO'!$D$45</f>
        <v>0</v>
      </c>
      <c r="BH21" s="266" t="str">
        <f t="shared" si="8"/>
        <v>00</v>
      </c>
      <c r="BI21" s="266" t="e">
        <f t="shared" si="4"/>
        <v>#N/A</v>
      </c>
      <c r="BJ21" s="269" t="e">
        <f t="shared" si="1"/>
        <v>#N/A</v>
      </c>
    </row>
    <row r="22" spans="1:62" ht="15" customHeight="1" x14ac:dyDescent="0.25">
      <c r="A22" s="181" t="s">
        <v>334</v>
      </c>
      <c r="B22" s="185" t="s">
        <v>502</v>
      </c>
      <c r="C22" s="185" t="s">
        <v>502</v>
      </c>
      <c r="D22" s="185" t="s">
        <v>502</v>
      </c>
      <c r="E22" s="186">
        <v>5098</v>
      </c>
      <c r="F22" s="186">
        <v>5098</v>
      </c>
      <c r="G22" s="186">
        <v>4964</v>
      </c>
      <c r="H22" s="187" t="s">
        <v>502</v>
      </c>
      <c r="I22" s="187" t="s">
        <v>502</v>
      </c>
      <c r="J22" s="187" t="s">
        <v>502</v>
      </c>
      <c r="K22" s="187">
        <v>5767.2349249736808</v>
      </c>
      <c r="L22" s="187">
        <v>5767.2349249736808</v>
      </c>
      <c r="M22" s="187">
        <v>5615.4655848427956</v>
      </c>
      <c r="N22" s="188" t="s">
        <v>502</v>
      </c>
      <c r="O22" s="188" t="s">
        <v>502</v>
      </c>
      <c r="P22" s="188" t="s">
        <v>502</v>
      </c>
      <c r="Q22" s="189">
        <v>5945</v>
      </c>
      <c r="R22" s="189">
        <v>5945</v>
      </c>
      <c r="S22" s="189">
        <v>5789</v>
      </c>
      <c r="T22" s="190" t="s">
        <v>502</v>
      </c>
      <c r="U22" s="190" t="s">
        <v>502</v>
      </c>
      <c r="V22" s="190" t="s">
        <v>502</v>
      </c>
      <c r="W22" s="191">
        <v>6884</v>
      </c>
      <c r="X22" s="191">
        <v>6884</v>
      </c>
      <c r="Y22" s="191">
        <v>6703</v>
      </c>
      <c r="Z22" s="161" t="s">
        <v>502</v>
      </c>
      <c r="AA22" s="161" t="s">
        <v>502</v>
      </c>
      <c r="AB22" s="161" t="s">
        <v>502</v>
      </c>
      <c r="AC22" s="161" t="s">
        <v>502</v>
      </c>
      <c r="AD22" s="161" t="s">
        <v>502</v>
      </c>
      <c r="AE22" s="161" t="s">
        <v>502</v>
      </c>
      <c r="AF22" s="190" t="s">
        <v>502</v>
      </c>
      <c r="AG22" s="190" t="s">
        <v>502</v>
      </c>
      <c r="AH22" s="190" t="s">
        <v>502</v>
      </c>
      <c r="AI22" s="191">
        <v>7418</v>
      </c>
      <c r="AJ22" s="191">
        <v>7418</v>
      </c>
      <c r="AK22" s="191">
        <v>7223</v>
      </c>
      <c r="AL22" s="190" t="s">
        <v>502</v>
      </c>
      <c r="AM22" s="190" t="s">
        <v>502</v>
      </c>
      <c r="AN22" s="190" t="s">
        <v>502</v>
      </c>
      <c r="AO22" s="191">
        <v>7693</v>
      </c>
      <c r="AP22" s="191">
        <v>7693</v>
      </c>
      <c r="AQ22" s="191">
        <v>7491</v>
      </c>
      <c r="AR22" s="188" t="s">
        <v>502</v>
      </c>
      <c r="AS22" s="188" t="s">
        <v>502</v>
      </c>
      <c r="AT22" s="188" t="s">
        <v>502</v>
      </c>
      <c r="AU22" s="189">
        <v>7823</v>
      </c>
      <c r="AV22" s="189">
        <v>7823</v>
      </c>
      <c r="AW22" s="189">
        <v>7617</v>
      </c>
      <c r="AY22" s="8" t="s">
        <v>207</v>
      </c>
      <c r="AZ22" s="3">
        <f t="shared" si="2"/>
        <v>21</v>
      </c>
      <c r="BD22" s="3">
        <f t="shared" si="3"/>
        <v>21</v>
      </c>
      <c r="BE22" s="267">
        <f>'2A AP HIDR'!E116</f>
        <v>0</v>
      </c>
      <c r="BF22" s="267">
        <f>'2A AP HIDR'!F116</f>
        <v>0</v>
      </c>
      <c r="BG22" s="9">
        <f>'1 IDENTIFICAÇÃO'!$D$45</f>
        <v>0</v>
      </c>
      <c r="BH22" s="9" t="str">
        <f t="shared" si="8"/>
        <v>00</v>
      </c>
      <c r="BI22" s="9" t="e">
        <f t="shared" si="4"/>
        <v>#N/A</v>
      </c>
      <c r="BJ22" s="268" t="e">
        <f t="shared" si="1"/>
        <v>#N/A</v>
      </c>
    </row>
    <row r="23" spans="1:62" ht="15" customHeight="1" x14ac:dyDescent="0.25">
      <c r="A23" s="181" t="s">
        <v>335</v>
      </c>
      <c r="B23" s="186">
        <v>1435</v>
      </c>
      <c r="C23" s="186">
        <v>1742</v>
      </c>
      <c r="D23" s="186">
        <v>1435</v>
      </c>
      <c r="E23" s="186">
        <v>1360</v>
      </c>
      <c r="F23" s="186">
        <v>1360</v>
      </c>
      <c r="G23" s="186">
        <v>1284</v>
      </c>
      <c r="H23" s="187">
        <v>1640.4682538855047</v>
      </c>
      <c r="I23" s="187">
        <v>1991.9971654323988</v>
      </c>
      <c r="J23" s="187">
        <v>1640.4682538855047</v>
      </c>
      <c r="K23" s="187">
        <v>1550</v>
      </c>
      <c r="L23" s="187">
        <v>1550</v>
      </c>
      <c r="M23" s="187">
        <v>1467.7873850554515</v>
      </c>
      <c r="N23" s="189">
        <v>1640</v>
      </c>
      <c r="O23" s="189">
        <v>1992</v>
      </c>
      <c r="P23" s="189">
        <v>1640</v>
      </c>
      <c r="Q23" s="189">
        <v>1560</v>
      </c>
      <c r="R23" s="189">
        <v>1560</v>
      </c>
      <c r="S23" s="189">
        <v>1468</v>
      </c>
      <c r="T23" s="191">
        <v>2244</v>
      </c>
      <c r="U23" s="191">
        <v>2725</v>
      </c>
      <c r="V23" s="191">
        <v>2244</v>
      </c>
      <c r="W23" s="191">
        <v>2130</v>
      </c>
      <c r="X23" s="191">
        <v>2130</v>
      </c>
      <c r="Y23" s="191">
        <v>2008</v>
      </c>
      <c r="Z23" s="161" t="s">
        <v>502</v>
      </c>
      <c r="AA23" s="161" t="s">
        <v>502</v>
      </c>
      <c r="AB23" s="161" t="s">
        <v>502</v>
      </c>
      <c r="AC23" s="161" t="s">
        <v>502</v>
      </c>
      <c r="AD23" s="161" t="s">
        <v>502</v>
      </c>
      <c r="AE23" s="161" t="s">
        <v>502</v>
      </c>
      <c r="AF23" s="191">
        <v>2730</v>
      </c>
      <c r="AG23" s="191">
        <v>2940</v>
      </c>
      <c r="AH23" s="191">
        <v>2420</v>
      </c>
      <c r="AI23" s="191">
        <v>2310</v>
      </c>
      <c r="AJ23" s="191">
        <v>2310</v>
      </c>
      <c r="AK23" s="191">
        <v>2150</v>
      </c>
      <c r="AL23" s="191">
        <v>2900</v>
      </c>
      <c r="AM23" s="191">
        <v>3100</v>
      </c>
      <c r="AN23" s="191">
        <v>2550</v>
      </c>
      <c r="AO23" s="191">
        <v>2400</v>
      </c>
      <c r="AP23" s="191">
        <v>2400</v>
      </c>
      <c r="AQ23" s="191">
        <v>2300</v>
      </c>
      <c r="AR23" s="189">
        <v>3400</v>
      </c>
      <c r="AS23" s="189">
        <v>3650</v>
      </c>
      <c r="AT23" s="189">
        <v>3000</v>
      </c>
      <c r="AU23" s="189">
        <v>2850</v>
      </c>
      <c r="AV23" s="189">
        <v>2850</v>
      </c>
      <c r="AW23" s="189">
        <v>2700</v>
      </c>
      <c r="AY23" s="8" t="s">
        <v>208</v>
      </c>
      <c r="AZ23" s="3">
        <f t="shared" si="2"/>
        <v>22</v>
      </c>
      <c r="BD23" s="3">
        <f t="shared" si="3"/>
        <v>22</v>
      </c>
      <c r="BE23" s="9">
        <f>'2A AP HIDR'!E117</f>
        <v>0</v>
      </c>
      <c r="BF23" s="9">
        <f>'2A AP HIDR'!F117</f>
        <v>0</v>
      </c>
      <c r="BG23" s="9">
        <f>'1 IDENTIFICAÇÃO'!$D$45</f>
        <v>0</v>
      </c>
      <c r="BH23" s="9" t="str">
        <f t="shared" si="8"/>
        <v>00</v>
      </c>
      <c r="BI23" s="9" t="e">
        <f t="shared" si="4"/>
        <v>#N/A</v>
      </c>
      <c r="BJ23" s="268" t="e">
        <f t="shared" si="1"/>
        <v>#N/A</v>
      </c>
    </row>
    <row r="24" spans="1:62" ht="15" customHeight="1" x14ac:dyDescent="0.25">
      <c r="A24" s="180" t="s">
        <v>414</v>
      </c>
      <c r="B24" s="185" t="s">
        <v>502</v>
      </c>
      <c r="C24" s="185" t="s">
        <v>502</v>
      </c>
      <c r="D24" s="185" t="s">
        <v>502</v>
      </c>
      <c r="E24" s="186">
        <v>4033</v>
      </c>
      <c r="F24" s="186">
        <v>4033</v>
      </c>
      <c r="G24" s="186">
        <v>3927</v>
      </c>
      <c r="H24" s="187" t="s">
        <v>502</v>
      </c>
      <c r="I24" s="187" t="s">
        <v>502</v>
      </c>
      <c r="J24" s="187" t="s">
        <v>502</v>
      </c>
      <c r="K24" s="187">
        <v>4600</v>
      </c>
      <c r="L24" s="187">
        <v>4600</v>
      </c>
      <c r="M24" s="187">
        <v>4400</v>
      </c>
      <c r="N24" s="188" t="s">
        <v>502</v>
      </c>
      <c r="O24" s="188" t="s">
        <v>502</v>
      </c>
      <c r="P24" s="188" t="s">
        <v>502</v>
      </c>
      <c r="Q24" s="189">
        <v>4683</v>
      </c>
      <c r="R24" s="189">
        <v>4683</v>
      </c>
      <c r="S24" s="189">
        <v>4560</v>
      </c>
      <c r="T24" s="190" t="s">
        <v>502</v>
      </c>
      <c r="U24" s="190" t="s">
        <v>502</v>
      </c>
      <c r="V24" s="190" t="s">
        <v>502</v>
      </c>
      <c r="W24" s="191">
        <v>5535</v>
      </c>
      <c r="X24" s="191">
        <v>5535</v>
      </c>
      <c r="Y24" s="191">
        <v>5389</v>
      </c>
      <c r="Z24" s="161" t="s">
        <v>502</v>
      </c>
      <c r="AA24" s="161" t="s">
        <v>502</v>
      </c>
      <c r="AB24" s="161" t="s">
        <v>502</v>
      </c>
      <c r="AC24" s="161" t="s">
        <v>502</v>
      </c>
      <c r="AD24" s="161" t="s">
        <v>502</v>
      </c>
      <c r="AE24" s="161" t="s">
        <v>502</v>
      </c>
      <c r="AF24" s="190" t="s">
        <v>502</v>
      </c>
      <c r="AG24" s="190" t="s">
        <v>502</v>
      </c>
      <c r="AH24" s="190" t="s">
        <v>502</v>
      </c>
      <c r="AI24" s="191">
        <v>5905</v>
      </c>
      <c r="AJ24" s="191">
        <v>5905</v>
      </c>
      <c r="AK24" s="191">
        <v>5750</v>
      </c>
      <c r="AL24" s="190" t="s">
        <v>502</v>
      </c>
      <c r="AM24" s="190" t="s">
        <v>502</v>
      </c>
      <c r="AN24" s="190" t="s">
        <v>502</v>
      </c>
      <c r="AO24" s="191">
        <v>6550</v>
      </c>
      <c r="AP24" s="191">
        <v>6550</v>
      </c>
      <c r="AQ24" s="191">
        <v>6200</v>
      </c>
      <c r="AR24" s="188" t="s">
        <v>502</v>
      </c>
      <c r="AS24" s="188" t="s">
        <v>502</v>
      </c>
      <c r="AT24" s="188" t="s">
        <v>502</v>
      </c>
      <c r="AU24" s="189">
        <v>6616</v>
      </c>
      <c r="AV24" s="189">
        <v>6616</v>
      </c>
      <c r="AW24" s="189">
        <v>6442</v>
      </c>
      <c r="AY24" s="8" t="s">
        <v>257</v>
      </c>
      <c r="AZ24" s="3">
        <f t="shared" si="2"/>
        <v>23</v>
      </c>
      <c r="BD24" s="3">
        <f t="shared" si="3"/>
        <v>23</v>
      </c>
      <c r="BE24" s="9">
        <f>'2A AP HIDR'!E118</f>
        <v>0</v>
      </c>
      <c r="BF24" s="9">
        <f>'2A AP HIDR'!F118</f>
        <v>0</v>
      </c>
      <c r="BG24" s="9">
        <f>'1 IDENTIFICAÇÃO'!$D$45</f>
        <v>0</v>
      </c>
      <c r="BH24" s="9" t="str">
        <f t="shared" si="8"/>
        <v>00</v>
      </c>
      <c r="BI24" s="9" t="e">
        <f t="shared" si="4"/>
        <v>#N/A</v>
      </c>
      <c r="BJ24" s="268" t="e">
        <f t="shared" si="1"/>
        <v>#N/A</v>
      </c>
    </row>
    <row r="25" spans="1:62" ht="15" customHeight="1" x14ac:dyDescent="0.25">
      <c r="A25" s="180" t="s">
        <v>415</v>
      </c>
      <c r="B25" s="186">
        <v>1513</v>
      </c>
      <c r="C25" s="186">
        <v>1550</v>
      </c>
      <c r="D25" s="186">
        <v>1513</v>
      </c>
      <c r="E25" s="185" t="s">
        <v>502</v>
      </c>
      <c r="F25" s="185" t="s">
        <v>502</v>
      </c>
      <c r="G25" s="186">
        <v>1354</v>
      </c>
      <c r="H25" s="187">
        <v>1100</v>
      </c>
      <c r="I25" s="187">
        <v>1150</v>
      </c>
      <c r="J25" s="187">
        <v>950</v>
      </c>
      <c r="K25" s="187" t="s">
        <v>502</v>
      </c>
      <c r="L25" s="187" t="s">
        <v>502</v>
      </c>
      <c r="M25" s="187">
        <v>850</v>
      </c>
      <c r="N25" s="189">
        <v>1200</v>
      </c>
      <c r="O25" s="189">
        <v>1300</v>
      </c>
      <c r="P25" s="189">
        <v>1050</v>
      </c>
      <c r="Q25" s="188" t="s">
        <v>502</v>
      </c>
      <c r="R25" s="188" t="s">
        <v>502</v>
      </c>
      <c r="S25" s="189">
        <v>950</v>
      </c>
      <c r="T25" s="191">
        <v>1950</v>
      </c>
      <c r="U25" s="191">
        <v>2100</v>
      </c>
      <c r="V25" s="191">
        <v>1700</v>
      </c>
      <c r="W25" s="190" t="s">
        <v>502</v>
      </c>
      <c r="X25" s="190" t="s">
        <v>502</v>
      </c>
      <c r="Y25" s="191">
        <v>1550</v>
      </c>
      <c r="Z25" s="161" t="s">
        <v>502</v>
      </c>
      <c r="AA25" s="161" t="s">
        <v>502</v>
      </c>
      <c r="AB25" s="161" t="s">
        <v>502</v>
      </c>
      <c r="AC25" s="161" t="s">
        <v>502</v>
      </c>
      <c r="AD25" s="161" t="s">
        <v>502</v>
      </c>
      <c r="AE25" s="161" t="s">
        <v>502</v>
      </c>
      <c r="AF25" s="191">
        <v>2730</v>
      </c>
      <c r="AG25" s="191">
        <v>2890</v>
      </c>
      <c r="AH25" s="191">
        <v>2420</v>
      </c>
      <c r="AI25" s="190" t="s">
        <v>502</v>
      </c>
      <c r="AJ25" s="190" t="s">
        <v>502</v>
      </c>
      <c r="AK25" s="191">
        <v>2150</v>
      </c>
      <c r="AL25" s="191">
        <v>2800</v>
      </c>
      <c r="AM25" s="191">
        <v>3000</v>
      </c>
      <c r="AN25" s="191">
        <v>2450</v>
      </c>
      <c r="AO25" s="190" t="s">
        <v>502</v>
      </c>
      <c r="AP25" s="190" t="s">
        <v>502</v>
      </c>
      <c r="AQ25" s="191">
        <v>2200</v>
      </c>
      <c r="AR25" s="189">
        <v>3300</v>
      </c>
      <c r="AS25" s="189">
        <v>3550</v>
      </c>
      <c r="AT25" s="189">
        <v>2900</v>
      </c>
      <c r="AU25" s="188" t="s">
        <v>502</v>
      </c>
      <c r="AV25" s="188" t="s">
        <v>502</v>
      </c>
      <c r="AW25" s="189">
        <v>2600</v>
      </c>
      <c r="AY25" s="8" t="s">
        <v>210</v>
      </c>
      <c r="AZ25" s="3">
        <f t="shared" si="2"/>
        <v>24</v>
      </c>
      <c r="BD25" s="3">
        <f t="shared" si="3"/>
        <v>24</v>
      </c>
      <c r="BE25" s="9">
        <f>'2A AP HIDR'!E119</f>
        <v>0</v>
      </c>
      <c r="BF25" s="9">
        <f>'2A AP HIDR'!F119</f>
        <v>0</v>
      </c>
      <c r="BG25" s="9">
        <f>'1 IDENTIFICAÇÃO'!$D$45</f>
        <v>0</v>
      </c>
      <c r="BH25" s="9" t="str">
        <f t="shared" si="8"/>
        <v>00</v>
      </c>
      <c r="BI25" s="9" t="e">
        <f t="shared" si="4"/>
        <v>#N/A</v>
      </c>
      <c r="BJ25" s="268" t="e">
        <f t="shared" si="1"/>
        <v>#N/A</v>
      </c>
    </row>
    <row r="26" spans="1:62" ht="15" customHeight="1" x14ac:dyDescent="0.25">
      <c r="A26" s="180" t="s">
        <v>339</v>
      </c>
      <c r="B26" s="186">
        <v>6054</v>
      </c>
      <c r="C26" s="186">
        <v>7351</v>
      </c>
      <c r="D26" s="186">
        <v>6054</v>
      </c>
      <c r="E26" s="185" t="s">
        <v>502</v>
      </c>
      <c r="F26" s="185" t="s">
        <v>502</v>
      </c>
      <c r="G26" s="186">
        <v>5417</v>
      </c>
      <c r="H26" s="187">
        <v>7397.5800140479996</v>
      </c>
      <c r="I26" s="187">
        <v>8982.7757313439997</v>
      </c>
      <c r="J26" s="187">
        <v>7397.5800140479996</v>
      </c>
      <c r="K26" s="187" t="s">
        <v>502</v>
      </c>
      <c r="L26" s="187" t="s">
        <v>502</v>
      </c>
      <c r="M26" s="187">
        <v>6618.8873809903162</v>
      </c>
      <c r="N26" s="189">
        <v>7894</v>
      </c>
      <c r="O26" s="189">
        <v>9586</v>
      </c>
      <c r="P26" s="189">
        <v>7894</v>
      </c>
      <c r="Q26" s="188" t="s">
        <v>502</v>
      </c>
      <c r="R26" s="188" t="s">
        <v>502</v>
      </c>
      <c r="S26" s="189">
        <v>7063</v>
      </c>
      <c r="T26" s="191">
        <v>9020</v>
      </c>
      <c r="U26" s="191">
        <v>10953</v>
      </c>
      <c r="V26" s="191">
        <v>9020</v>
      </c>
      <c r="W26" s="190" t="s">
        <v>502</v>
      </c>
      <c r="X26" s="190" t="s">
        <v>502</v>
      </c>
      <c r="Y26" s="191">
        <v>8071</v>
      </c>
      <c r="Z26" s="161" t="s">
        <v>502</v>
      </c>
      <c r="AA26" s="161" t="s">
        <v>502</v>
      </c>
      <c r="AB26" s="161" t="s">
        <v>502</v>
      </c>
      <c r="AC26" s="161" t="s">
        <v>502</v>
      </c>
      <c r="AD26" s="161" t="s">
        <v>502</v>
      </c>
      <c r="AE26" s="161" t="s">
        <v>502</v>
      </c>
      <c r="AF26" s="191">
        <v>9404</v>
      </c>
      <c r="AG26" s="191">
        <v>11419</v>
      </c>
      <c r="AH26" s="191">
        <v>9404</v>
      </c>
      <c r="AI26" s="190" t="s">
        <v>502</v>
      </c>
      <c r="AJ26" s="190" t="s">
        <v>502</v>
      </c>
      <c r="AK26" s="191">
        <v>8414</v>
      </c>
      <c r="AL26" s="191">
        <v>9404</v>
      </c>
      <c r="AM26" s="191">
        <v>11419</v>
      </c>
      <c r="AN26" s="191">
        <v>9404</v>
      </c>
      <c r="AO26" s="190" t="s">
        <v>502</v>
      </c>
      <c r="AP26" s="190" t="s">
        <v>502</v>
      </c>
      <c r="AQ26" s="191">
        <v>8414</v>
      </c>
      <c r="AR26" s="189">
        <v>9404</v>
      </c>
      <c r="AS26" s="189">
        <v>11419</v>
      </c>
      <c r="AT26" s="189">
        <v>9404</v>
      </c>
      <c r="AU26" s="188" t="s">
        <v>502</v>
      </c>
      <c r="AV26" s="188" t="s">
        <v>502</v>
      </c>
      <c r="AW26" s="189">
        <v>8414</v>
      </c>
      <c r="AY26" s="8" t="s">
        <v>250</v>
      </c>
      <c r="AZ26" s="3">
        <f t="shared" si="2"/>
        <v>25</v>
      </c>
      <c r="BD26" s="265">
        <f t="shared" si="3"/>
        <v>25</v>
      </c>
      <c r="BE26" s="266">
        <f>'2A AP HIDR'!E120</f>
        <v>0</v>
      </c>
      <c r="BF26" s="266">
        <f>'2A AP HIDR'!F120</f>
        <v>0</v>
      </c>
      <c r="BG26" s="266">
        <f>'1 IDENTIFICAÇÃO'!$D$45</f>
        <v>0</v>
      </c>
      <c r="BH26" s="266" t="str">
        <f t="shared" si="8"/>
        <v>00</v>
      </c>
      <c r="BI26" s="266" t="e">
        <f t="shared" si="4"/>
        <v>#N/A</v>
      </c>
      <c r="BJ26" s="269" t="e">
        <f t="shared" si="1"/>
        <v>#N/A</v>
      </c>
    </row>
    <row r="27" spans="1:62" ht="15" customHeight="1" x14ac:dyDescent="0.25">
      <c r="A27" s="180" t="s">
        <v>416</v>
      </c>
      <c r="B27" s="186">
        <v>4399</v>
      </c>
      <c r="C27" s="185" t="s">
        <v>502</v>
      </c>
      <c r="D27" s="186">
        <v>4399</v>
      </c>
      <c r="E27" s="186">
        <v>4042</v>
      </c>
      <c r="F27" s="186">
        <v>4042</v>
      </c>
      <c r="G27" s="186">
        <v>3936</v>
      </c>
      <c r="H27" s="187">
        <v>5150</v>
      </c>
      <c r="I27" s="187" t="s">
        <v>502</v>
      </c>
      <c r="J27" s="187">
        <v>4550</v>
      </c>
      <c r="K27" s="187">
        <v>4300</v>
      </c>
      <c r="L27" s="187">
        <v>4300</v>
      </c>
      <c r="M27" s="187">
        <v>4050</v>
      </c>
      <c r="N27" s="189">
        <v>5012</v>
      </c>
      <c r="O27" s="188" t="s">
        <v>502</v>
      </c>
      <c r="P27" s="189">
        <v>5012</v>
      </c>
      <c r="Q27" s="189">
        <v>4606</v>
      </c>
      <c r="R27" s="189">
        <v>4606</v>
      </c>
      <c r="S27" s="189">
        <v>4485</v>
      </c>
      <c r="T27" s="191">
        <v>5503</v>
      </c>
      <c r="U27" s="190" t="s">
        <v>502</v>
      </c>
      <c r="V27" s="191">
        <v>5503</v>
      </c>
      <c r="W27" s="191">
        <v>5057</v>
      </c>
      <c r="X27" s="191">
        <v>5057</v>
      </c>
      <c r="Y27" s="191">
        <v>4923</v>
      </c>
      <c r="Z27" s="161" t="s">
        <v>502</v>
      </c>
      <c r="AA27" s="161" t="s">
        <v>502</v>
      </c>
      <c r="AB27" s="161" t="s">
        <v>502</v>
      </c>
      <c r="AC27" s="161" t="s">
        <v>502</v>
      </c>
      <c r="AD27" s="161" t="s">
        <v>502</v>
      </c>
      <c r="AE27" s="161" t="s">
        <v>502</v>
      </c>
      <c r="AF27" s="191">
        <v>6021</v>
      </c>
      <c r="AG27" s="190" t="s">
        <v>502</v>
      </c>
      <c r="AH27" s="191">
        <v>6021</v>
      </c>
      <c r="AI27" s="191">
        <v>5533</v>
      </c>
      <c r="AJ27" s="191">
        <v>5533</v>
      </c>
      <c r="AK27" s="191">
        <v>5387</v>
      </c>
      <c r="AL27" s="191">
        <v>6216</v>
      </c>
      <c r="AM27" s="190" t="s">
        <v>502</v>
      </c>
      <c r="AN27" s="191">
        <v>6216</v>
      </c>
      <c r="AO27" s="191">
        <v>5712</v>
      </c>
      <c r="AP27" s="191">
        <v>5712</v>
      </c>
      <c r="AQ27" s="191">
        <v>5561</v>
      </c>
      <c r="AR27" s="189">
        <v>6651</v>
      </c>
      <c r="AS27" s="188" t="s">
        <v>502</v>
      </c>
      <c r="AT27" s="189">
        <v>6651</v>
      </c>
      <c r="AU27" s="189">
        <v>6112</v>
      </c>
      <c r="AV27" s="189">
        <v>6112</v>
      </c>
      <c r="AW27" s="189">
        <v>5951</v>
      </c>
      <c r="AY27" s="7" t="s">
        <v>268</v>
      </c>
      <c r="AZ27" s="3">
        <f t="shared" si="2"/>
        <v>26</v>
      </c>
    </row>
    <row r="28" spans="1:62" ht="15" customHeight="1" x14ac:dyDescent="0.25">
      <c r="A28" s="180" t="s">
        <v>342</v>
      </c>
      <c r="B28" s="185" t="s">
        <v>502</v>
      </c>
      <c r="C28" s="185" t="s">
        <v>502</v>
      </c>
      <c r="D28" s="185" t="s">
        <v>502</v>
      </c>
      <c r="E28" s="186">
        <v>5450</v>
      </c>
      <c r="F28" s="186">
        <v>5450</v>
      </c>
      <c r="G28" s="186">
        <v>5160</v>
      </c>
      <c r="H28" s="187" t="s">
        <v>502</v>
      </c>
      <c r="I28" s="187" t="s">
        <v>502</v>
      </c>
      <c r="J28" s="187" t="s">
        <v>502</v>
      </c>
      <c r="K28" s="187">
        <v>5950</v>
      </c>
      <c r="L28" s="187">
        <v>5950</v>
      </c>
      <c r="M28" s="187">
        <v>5630</v>
      </c>
      <c r="N28" s="188" t="s">
        <v>502</v>
      </c>
      <c r="O28" s="188" t="s">
        <v>502</v>
      </c>
      <c r="P28" s="188" t="s">
        <v>502</v>
      </c>
      <c r="Q28" s="189">
        <v>6360</v>
      </c>
      <c r="R28" s="189">
        <v>6360</v>
      </c>
      <c r="S28" s="189">
        <v>6020</v>
      </c>
      <c r="T28" s="190" t="s">
        <v>502</v>
      </c>
      <c r="U28" s="190" t="s">
        <v>502</v>
      </c>
      <c r="V28" s="190" t="s">
        <v>502</v>
      </c>
      <c r="W28" s="191">
        <v>7080</v>
      </c>
      <c r="X28" s="191">
        <v>7080</v>
      </c>
      <c r="Y28" s="191">
        <v>6710</v>
      </c>
      <c r="Z28" s="161" t="s">
        <v>502</v>
      </c>
      <c r="AA28" s="161" t="s">
        <v>502</v>
      </c>
      <c r="AB28" s="161" t="s">
        <v>502</v>
      </c>
      <c r="AC28" s="161" t="s">
        <v>502</v>
      </c>
      <c r="AD28" s="161" t="s">
        <v>502</v>
      </c>
      <c r="AE28" s="161" t="s">
        <v>502</v>
      </c>
      <c r="AF28" s="190" t="s">
        <v>502</v>
      </c>
      <c r="AG28" s="190" t="s">
        <v>502</v>
      </c>
      <c r="AH28" s="190" t="s">
        <v>502</v>
      </c>
      <c r="AI28" s="191">
        <v>7740</v>
      </c>
      <c r="AJ28" s="191">
        <v>7740</v>
      </c>
      <c r="AK28" s="191">
        <v>7330</v>
      </c>
      <c r="AL28" s="190" t="s">
        <v>502</v>
      </c>
      <c r="AM28" s="190" t="s">
        <v>502</v>
      </c>
      <c r="AN28" s="190" t="s">
        <v>502</v>
      </c>
      <c r="AO28" s="191">
        <v>8020</v>
      </c>
      <c r="AP28" s="191">
        <v>8020</v>
      </c>
      <c r="AQ28" s="191">
        <v>7600</v>
      </c>
      <c r="AR28" s="188" t="s">
        <v>502</v>
      </c>
      <c r="AS28" s="188" t="s">
        <v>502</v>
      </c>
      <c r="AT28" s="188" t="s">
        <v>502</v>
      </c>
      <c r="AU28" s="189">
        <v>8040</v>
      </c>
      <c r="AV28" s="189">
        <v>8040</v>
      </c>
      <c r="AW28" s="189">
        <v>7620</v>
      </c>
      <c r="AY28" s="7" t="s">
        <v>269</v>
      </c>
      <c r="AZ28" s="3">
        <f t="shared" si="2"/>
        <v>27</v>
      </c>
    </row>
    <row r="29" spans="1:62" ht="15" customHeight="1" x14ac:dyDescent="0.25">
      <c r="A29" s="180" t="s">
        <v>343</v>
      </c>
      <c r="B29" s="185" t="s">
        <v>502</v>
      </c>
      <c r="C29" s="185" t="s">
        <v>502</v>
      </c>
      <c r="D29" s="185" t="s">
        <v>502</v>
      </c>
      <c r="E29" s="186">
        <v>5466</v>
      </c>
      <c r="F29" s="186">
        <v>5466</v>
      </c>
      <c r="G29" s="186">
        <v>5322</v>
      </c>
      <c r="H29" s="187" t="s">
        <v>502</v>
      </c>
      <c r="I29" s="187" t="s">
        <v>502</v>
      </c>
      <c r="J29" s="187" t="s">
        <v>502</v>
      </c>
      <c r="K29" s="187">
        <v>6204.2228565405403</v>
      </c>
      <c r="L29" s="187">
        <v>6204.2228565405403</v>
      </c>
      <c r="M29" s="187">
        <v>6040.9538340000008</v>
      </c>
      <c r="N29" s="188" t="s">
        <v>502</v>
      </c>
      <c r="O29" s="188" t="s">
        <v>502</v>
      </c>
      <c r="P29" s="188" t="s">
        <v>502</v>
      </c>
      <c r="Q29" s="189">
        <v>6570</v>
      </c>
      <c r="R29" s="189">
        <v>6570</v>
      </c>
      <c r="S29" s="189">
        <v>6397</v>
      </c>
      <c r="T29" s="190" t="s">
        <v>502</v>
      </c>
      <c r="U29" s="190" t="s">
        <v>502</v>
      </c>
      <c r="V29" s="190" t="s">
        <v>502</v>
      </c>
      <c r="W29" s="191">
        <v>7350</v>
      </c>
      <c r="X29" s="191">
        <v>7350</v>
      </c>
      <c r="Y29" s="191">
        <v>7157</v>
      </c>
      <c r="Z29" s="161" t="s">
        <v>502</v>
      </c>
      <c r="AA29" s="161" t="s">
        <v>502</v>
      </c>
      <c r="AB29" s="161" t="s">
        <v>502</v>
      </c>
      <c r="AC29" s="161" t="s">
        <v>502</v>
      </c>
      <c r="AD29" s="161" t="s">
        <v>502</v>
      </c>
      <c r="AE29" s="161" t="s">
        <v>502</v>
      </c>
      <c r="AF29" s="190" t="s">
        <v>502</v>
      </c>
      <c r="AG29" s="190" t="s">
        <v>502</v>
      </c>
      <c r="AH29" s="190" t="s">
        <v>502</v>
      </c>
      <c r="AI29" s="191">
        <v>7849</v>
      </c>
      <c r="AJ29" s="191">
        <v>7849</v>
      </c>
      <c r="AK29" s="191">
        <v>7642</v>
      </c>
      <c r="AL29" s="190" t="s">
        <v>502</v>
      </c>
      <c r="AM29" s="190" t="s">
        <v>502</v>
      </c>
      <c r="AN29" s="190" t="s">
        <v>502</v>
      </c>
      <c r="AO29" s="191">
        <v>8201</v>
      </c>
      <c r="AP29" s="191">
        <v>8201</v>
      </c>
      <c r="AQ29" s="191">
        <v>7985</v>
      </c>
      <c r="AR29" s="188" t="s">
        <v>502</v>
      </c>
      <c r="AS29" s="188" t="s">
        <v>502</v>
      </c>
      <c r="AT29" s="188" t="s">
        <v>502</v>
      </c>
      <c r="AU29" s="189">
        <v>8201</v>
      </c>
      <c r="AV29" s="189">
        <v>8201</v>
      </c>
      <c r="AW29" s="189">
        <v>7985</v>
      </c>
      <c r="AY29" s="7" t="s">
        <v>270</v>
      </c>
      <c r="AZ29" s="3">
        <f t="shared" si="2"/>
        <v>28</v>
      </c>
    </row>
    <row r="30" spans="1:62" ht="15" customHeight="1" x14ac:dyDescent="0.25">
      <c r="A30" s="180" t="s">
        <v>344</v>
      </c>
      <c r="B30" s="186">
        <v>1194</v>
      </c>
      <c r="C30" s="186">
        <v>1450</v>
      </c>
      <c r="D30" s="186">
        <v>1194</v>
      </c>
      <c r="E30" s="185" t="s">
        <v>502</v>
      </c>
      <c r="F30" s="186">
        <v>1098</v>
      </c>
      <c r="G30" s="186">
        <v>1069</v>
      </c>
      <c r="H30" s="187">
        <v>1087.7928573336781</v>
      </c>
      <c r="I30" s="187">
        <v>1320.8913267623236</v>
      </c>
      <c r="J30" s="187">
        <v>1087.7928573336781</v>
      </c>
      <c r="K30" s="187" t="s">
        <v>502</v>
      </c>
      <c r="L30" s="187">
        <v>999.5934364687854</v>
      </c>
      <c r="M30" s="187">
        <v>973.28834603539633</v>
      </c>
      <c r="N30" s="189">
        <v>1209</v>
      </c>
      <c r="O30" s="189">
        <v>1469</v>
      </c>
      <c r="P30" s="189">
        <v>1209</v>
      </c>
      <c r="Q30" s="188" t="s">
        <v>502</v>
      </c>
      <c r="R30" s="189">
        <v>1111</v>
      </c>
      <c r="S30" s="189">
        <v>1082</v>
      </c>
      <c r="T30" s="191">
        <v>1603</v>
      </c>
      <c r="U30" s="191">
        <v>1947</v>
      </c>
      <c r="V30" s="191">
        <v>1603</v>
      </c>
      <c r="W30" s="190" t="s">
        <v>502</v>
      </c>
      <c r="X30" s="191">
        <v>1473</v>
      </c>
      <c r="Y30" s="191">
        <v>1435</v>
      </c>
      <c r="Z30" s="161" t="s">
        <v>502</v>
      </c>
      <c r="AA30" s="161" t="s">
        <v>502</v>
      </c>
      <c r="AB30" s="161" t="s">
        <v>502</v>
      </c>
      <c r="AC30" s="161" t="s">
        <v>502</v>
      </c>
      <c r="AD30" s="161" t="s">
        <v>502</v>
      </c>
      <c r="AE30" s="161" t="s">
        <v>502</v>
      </c>
      <c r="AF30" s="191">
        <v>1579</v>
      </c>
      <c r="AG30" s="191">
        <v>1917</v>
      </c>
      <c r="AH30" s="191">
        <v>1579</v>
      </c>
      <c r="AI30" s="190" t="s">
        <v>502</v>
      </c>
      <c r="AJ30" s="191">
        <v>1451</v>
      </c>
      <c r="AK30" s="191">
        <v>1413</v>
      </c>
      <c r="AL30" s="191">
        <v>1786</v>
      </c>
      <c r="AM30" s="191">
        <v>2168</v>
      </c>
      <c r="AN30" s="191">
        <v>1786</v>
      </c>
      <c r="AO30" s="190" t="s">
        <v>502</v>
      </c>
      <c r="AP30" s="191">
        <v>1641</v>
      </c>
      <c r="AQ30" s="191">
        <v>1598</v>
      </c>
      <c r="AR30" s="189">
        <v>2077</v>
      </c>
      <c r="AS30" s="189">
        <v>2522</v>
      </c>
      <c r="AT30" s="189">
        <v>2077</v>
      </c>
      <c r="AU30" s="188" t="s">
        <v>502</v>
      </c>
      <c r="AV30" s="189">
        <v>1909</v>
      </c>
      <c r="AW30" s="189">
        <v>1858</v>
      </c>
      <c r="AY30" s="7" t="s">
        <v>274</v>
      </c>
      <c r="AZ30" s="3">
        <f t="shared" si="2"/>
        <v>29</v>
      </c>
    </row>
    <row r="31" spans="1:62" ht="15" customHeight="1" x14ac:dyDescent="0.25">
      <c r="A31" s="180" t="s">
        <v>345</v>
      </c>
      <c r="B31" s="186">
        <v>1410</v>
      </c>
      <c r="C31" s="186">
        <v>1510</v>
      </c>
      <c r="D31" s="186">
        <v>1240</v>
      </c>
      <c r="E31" s="185" t="s">
        <v>502</v>
      </c>
      <c r="F31" s="186">
        <v>1170</v>
      </c>
      <c r="G31" s="186">
        <v>1110</v>
      </c>
      <c r="H31" s="187">
        <v>1280</v>
      </c>
      <c r="I31" s="187">
        <v>1370</v>
      </c>
      <c r="J31" s="187">
        <v>1130</v>
      </c>
      <c r="K31" s="187" t="s">
        <v>502</v>
      </c>
      <c r="L31" s="187">
        <v>1070</v>
      </c>
      <c r="M31" s="187">
        <v>1010</v>
      </c>
      <c r="N31" s="189">
        <v>1430</v>
      </c>
      <c r="O31" s="189">
        <v>1530</v>
      </c>
      <c r="P31" s="189">
        <v>1260</v>
      </c>
      <c r="Q31" s="188" t="s">
        <v>502</v>
      </c>
      <c r="R31" s="189">
        <v>1190</v>
      </c>
      <c r="S31" s="189">
        <v>1130</v>
      </c>
      <c r="T31" s="191">
        <v>1890</v>
      </c>
      <c r="U31" s="191">
        <v>2030</v>
      </c>
      <c r="V31" s="191">
        <v>1670</v>
      </c>
      <c r="W31" s="190" t="s">
        <v>502</v>
      </c>
      <c r="X31" s="191">
        <v>1580</v>
      </c>
      <c r="Y31" s="191">
        <v>1490</v>
      </c>
      <c r="Z31" s="161" t="s">
        <v>502</v>
      </c>
      <c r="AA31" s="161" t="s">
        <v>502</v>
      </c>
      <c r="AB31" s="161" t="s">
        <v>502</v>
      </c>
      <c r="AC31" s="161" t="s">
        <v>502</v>
      </c>
      <c r="AD31" s="161" t="s">
        <v>502</v>
      </c>
      <c r="AE31" s="161" t="s">
        <v>502</v>
      </c>
      <c r="AF31" s="191">
        <v>1860</v>
      </c>
      <c r="AG31" s="191">
        <v>1990</v>
      </c>
      <c r="AH31" s="191">
        <v>1640</v>
      </c>
      <c r="AI31" s="190" t="s">
        <v>502</v>
      </c>
      <c r="AJ31" s="191">
        <v>1550</v>
      </c>
      <c r="AK31" s="191">
        <v>1470</v>
      </c>
      <c r="AL31" s="191">
        <v>2110</v>
      </c>
      <c r="AM31" s="191">
        <v>2260</v>
      </c>
      <c r="AN31" s="191">
        <v>1860</v>
      </c>
      <c r="AO31" s="190" t="s">
        <v>502</v>
      </c>
      <c r="AP31" s="191">
        <v>1750</v>
      </c>
      <c r="AQ31" s="191">
        <v>1660</v>
      </c>
      <c r="AR31" s="189">
        <v>2450</v>
      </c>
      <c r="AS31" s="189">
        <v>2620</v>
      </c>
      <c r="AT31" s="189">
        <v>2160</v>
      </c>
      <c r="AU31" s="188" t="s">
        <v>502</v>
      </c>
      <c r="AV31" s="189">
        <v>2040</v>
      </c>
      <c r="AW31" s="189">
        <v>1930</v>
      </c>
      <c r="AY31" s="7" t="s">
        <v>272</v>
      </c>
      <c r="AZ31" s="3">
        <f t="shared" si="2"/>
        <v>30</v>
      </c>
    </row>
    <row r="32" spans="1:62" ht="15" customHeight="1" x14ac:dyDescent="0.25">
      <c r="A32" s="180" t="s">
        <v>346</v>
      </c>
      <c r="B32" s="186">
        <v>7551</v>
      </c>
      <c r="C32" s="186">
        <v>9169</v>
      </c>
      <c r="D32" s="186">
        <v>7551</v>
      </c>
      <c r="E32" s="186">
        <v>6939</v>
      </c>
      <c r="F32" s="186">
        <v>6939</v>
      </c>
      <c r="G32" s="186">
        <v>6756</v>
      </c>
      <c r="H32" s="187">
        <v>8288.9113944857963</v>
      </c>
      <c r="I32" s="187">
        <v>10065.106693304182</v>
      </c>
      <c r="J32" s="187">
        <v>8288.9113944857963</v>
      </c>
      <c r="K32" s="187">
        <v>7616.8374976355963</v>
      </c>
      <c r="L32" s="187">
        <v>7616.8374976355963</v>
      </c>
      <c r="M32" s="187">
        <v>7416.3944055925549</v>
      </c>
      <c r="N32" s="189">
        <v>9408</v>
      </c>
      <c r="O32" s="189">
        <v>11425</v>
      </c>
      <c r="P32" s="189">
        <v>9408</v>
      </c>
      <c r="Q32" s="189">
        <v>8646</v>
      </c>
      <c r="R32" s="189">
        <v>8646</v>
      </c>
      <c r="S32" s="189">
        <v>8418</v>
      </c>
      <c r="T32" s="191">
        <v>10341</v>
      </c>
      <c r="U32" s="191">
        <v>12556</v>
      </c>
      <c r="V32" s="191">
        <v>10341</v>
      </c>
      <c r="W32" s="191">
        <v>9502</v>
      </c>
      <c r="X32" s="191">
        <v>9502</v>
      </c>
      <c r="Y32" s="191">
        <v>9252</v>
      </c>
      <c r="Z32" s="161" t="s">
        <v>502</v>
      </c>
      <c r="AA32" s="161" t="s">
        <v>502</v>
      </c>
      <c r="AB32" s="161" t="s">
        <v>502</v>
      </c>
      <c r="AC32" s="161" t="s">
        <v>502</v>
      </c>
      <c r="AD32" s="161" t="s">
        <v>502</v>
      </c>
      <c r="AE32" s="161" t="s">
        <v>502</v>
      </c>
      <c r="AF32" s="191">
        <v>11465</v>
      </c>
      <c r="AG32" s="191">
        <v>13922</v>
      </c>
      <c r="AH32" s="191">
        <v>11465</v>
      </c>
      <c r="AI32" s="191">
        <v>10536</v>
      </c>
      <c r="AJ32" s="191">
        <v>10536</v>
      </c>
      <c r="AK32" s="191">
        <v>10258</v>
      </c>
      <c r="AL32" s="191">
        <v>11588</v>
      </c>
      <c r="AM32" s="191">
        <v>14071</v>
      </c>
      <c r="AN32" s="191">
        <v>11588</v>
      </c>
      <c r="AO32" s="191">
        <v>10648</v>
      </c>
      <c r="AP32" s="191">
        <v>10648</v>
      </c>
      <c r="AQ32" s="191">
        <v>10368</v>
      </c>
      <c r="AR32" s="189">
        <v>11792</v>
      </c>
      <c r="AS32" s="189">
        <v>14319</v>
      </c>
      <c r="AT32" s="189">
        <v>11792</v>
      </c>
      <c r="AU32" s="189">
        <v>10836</v>
      </c>
      <c r="AV32" s="189">
        <v>10836</v>
      </c>
      <c r="AW32" s="189">
        <v>10551</v>
      </c>
      <c r="AY32" s="7" t="s">
        <v>275</v>
      </c>
      <c r="AZ32" s="3">
        <f t="shared" si="2"/>
        <v>31</v>
      </c>
    </row>
    <row r="33" spans="1:52" ht="15" customHeight="1" x14ac:dyDescent="0.25">
      <c r="A33" s="180" t="s">
        <v>347</v>
      </c>
      <c r="B33" s="186">
        <v>667</v>
      </c>
      <c r="C33" s="186">
        <v>810</v>
      </c>
      <c r="D33" s="186">
        <v>667</v>
      </c>
      <c r="E33" s="186">
        <v>613</v>
      </c>
      <c r="F33" s="186">
        <v>613</v>
      </c>
      <c r="G33" s="186">
        <v>597</v>
      </c>
      <c r="H33" s="187">
        <v>757.68629528968961</v>
      </c>
      <c r="I33" s="187">
        <v>920.04764428033752</v>
      </c>
      <c r="J33" s="187">
        <v>757.68629528968961</v>
      </c>
      <c r="K33" s="187">
        <v>696.25227134728232</v>
      </c>
      <c r="L33" s="187">
        <v>696.25227134728232</v>
      </c>
      <c r="M33" s="187">
        <v>677.92984315393278</v>
      </c>
      <c r="N33" s="189">
        <v>758</v>
      </c>
      <c r="O33" s="189">
        <v>920</v>
      </c>
      <c r="P33" s="189">
        <v>758</v>
      </c>
      <c r="Q33" s="189">
        <v>696</v>
      </c>
      <c r="R33" s="189">
        <v>696</v>
      </c>
      <c r="S33" s="189">
        <v>678</v>
      </c>
      <c r="T33" s="191">
        <v>1100</v>
      </c>
      <c r="U33" s="191">
        <v>1150</v>
      </c>
      <c r="V33" s="191">
        <v>950</v>
      </c>
      <c r="W33" s="191">
        <v>900</v>
      </c>
      <c r="X33" s="191">
        <v>900</v>
      </c>
      <c r="Y33" s="191">
        <v>850</v>
      </c>
      <c r="Z33" s="161" t="s">
        <v>502</v>
      </c>
      <c r="AA33" s="161" t="s">
        <v>502</v>
      </c>
      <c r="AB33" s="161" t="s">
        <v>502</v>
      </c>
      <c r="AC33" s="161" t="s">
        <v>502</v>
      </c>
      <c r="AD33" s="161" t="s">
        <v>502</v>
      </c>
      <c r="AE33" s="161" t="s">
        <v>502</v>
      </c>
      <c r="AF33" s="191">
        <v>1100</v>
      </c>
      <c r="AG33" s="191">
        <v>1210</v>
      </c>
      <c r="AH33" s="191">
        <v>1000</v>
      </c>
      <c r="AI33" s="191">
        <v>950</v>
      </c>
      <c r="AJ33" s="191">
        <v>950</v>
      </c>
      <c r="AK33" s="191">
        <v>890</v>
      </c>
      <c r="AL33" s="191">
        <v>1450</v>
      </c>
      <c r="AM33" s="191">
        <v>1550</v>
      </c>
      <c r="AN33" s="191">
        <v>1250</v>
      </c>
      <c r="AO33" s="191">
        <v>1200</v>
      </c>
      <c r="AP33" s="191">
        <v>1200</v>
      </c>
      <c r="AQ33" s="191">
        <v>1150</v>
      </c>
      <c r="AR33" s="189">
        <v>1150</v>
      </c>
      <c r="AS33" s="189">
        <v>1200</v>
      </c>
      <c r="AT33" s="189">
        <v>1000</v>
      </c>
      <c r="AU33" s="189">
        <v>950</v>
      </c>
      <c r="AV33" s="189">
        <v>950</v>
      </c>
      <c r="AW33" s="189">
        <v>900</v>
      </c>
      <c r="AY33" s="8" t="s">
        <v>212</v>
      </c>
      <c r="AZ33" s="3">
        <f t="shared" si="2"/>
        <v>32</v>
      </c>
    </row>
    <row r="34" spans="1:52" ht="15" customHeight="1" x14ac:dyDescent="0.25">
      <c r="A34" s="180" t="s">
        <v>348</v>
      </c>
      <c r="B34" s="186">
        <v>1713</v>
      </c>
      <c r="C34" s="186">
        <v>2080</v>
      </c>
      <c r="D34" s="186">
        <v>1713</v>
      </c>
      <c r="E34" s="185" t="s">
        <v>502</v>
      </c>
      <c r="F34" s="186">
        <v>1574</v>
      </c>
      <c r="G34" s="186">
        <v>1532</v>
      </c>
      <c r="H34" s="187">
        <v>1634.4617461179425</v>
      </c>
      <c r="I34" s="187">
        <v>1984.7035488575016</v>
      </c>
      <c r="J34" s="187">
        <v>1634.4617461179425</v>
      </c>
      <c r="K34" s="187" t="s">
        <v>502</v>
      </c>
      <c r="L34" s="187">
        <v>1501.937820757028</v>
      </c>
      <c r="M34" s="187">
        <v>1462.4131412634224</v>
      </c>
      <c r="N34" s="189">
        <v>1713</v>
      </c>
      <c r="O34" s="189">
        <v>2080</v>
      </c>
      <c r="P34" s="189">
        <v>1713</v>
      </c>
      <c r="Q34" s="188" t="s">
        <v>502</v>
      </c>
      <c r="R34" s="189">
        <v>1574</v>
      </c>
      <c r="S34" s="189">
        <v>1532</v>
      </c>
      <c r="T34" s="191">
        <v>2213</v>
      </c>
      <c r="U34" s="191">
        <v>2687</v>
      </c>
      <c r="V34" s="191">
        <v>2213</v>
      </c>
      <c r="W34" s="190" t="s">
        <v>502</v>
      </c>
      <c r="X34" s="191">
        <v>2034</v>
      </c>
      <c r="Y34" s="191">
        <v>1980</v>
      </c>
      <c r="Z34" s="161" t="s">
        <v>502</v>
      </c>
      <c r="AA34" s="161" t="s">
        <v>502</v>
      </c>
      <c r="AB34" s="161" t="s">
        <v>502</v>
      </c>
      <c r="AC34" s="161" t="s">
        <v>502</v>
      </c>
      <c r="AD34" s="161" t="s">
        <v>502</v>
      </c>
      <c r="AE34" s="161" t="s">
        <v>502</v>
      </c>
      <c r="AF34" s="191">
        <v>2087</v>
      </c>
      <c r="AG34" s="191">
        <v>2535</v>
      </c>
      <c r="AH34" s="191">
        <v>2087</v>
      </c>
      <c r="AI34" s="190" t="s">
        <v>502</v>
      </c>
      <c r="AJ34" s="191">
        <v>1918</v>
      </c>
      <c r="AK34" s="191">
        <v>1868</v>
      </c>
      <c r="AL34" s="191">
        <v>2357</v>
      </c>
      <c r="AM34" s="191">
        <v>2862</v>
      </c>
      <c r="AN34" s="191">
        <v>2357</v>
      </c>
      <c r="AO34" s="190" t="s">
        <v>502</v>
      </c>
      <c r="AP34" s="191">
        <v>2166</v>
      </c>
      <c r="AQ34" s="191">
        <v>2109</v>
      </c>
      <c r="AR34" s="189">
        <v>2745</v>
      </c>
      <c r="AS34" s="189">
        <v>3334</v>
      </c>
      <c r="AT34" s="189">
        <v>2745</v>
      </c>
      <c r="AU34" s="188" t="s">
        <v>502</v>
      </c>
      <c r="AV34" s="189">
        <v>2523</v>
      </c>
      <c r="AW34" s="189">
        <v>2456</v>
      </c>
      <c r="AY34" s="8" t="s">
        <v>213</v>
      </c>
      <c r="AZ34" s="3">
        <f t="shared" si="2"/>
        <v>33</v>
      </c>
    </row>
    <row r="35" spans="1:52" ht="15" customHeight="1" x14ac:dyDescent="0.25">
      <c r="A35" s="180" t="s">
        <v>349</v>
      </c>
      <c r="B35" s="186">
        <v>3364</v>
      </c>
      <c r="C35" s="186">
        <v>4085</v>
      </c>
      <c r="D35" s="186">
        <v>3364</v>
      </c>
      <c r="E35" s="185" t="s">
        <v>502</v>
      </c>
      <c r="F35" s="186">
        <v>3091</v>
      </c>
      <c r="G35" s="186">
        <v>3010</v>
      </c>
      <c r="H35" s="187">
        <v>4187.1826667103714</v>
      </c>
      <c r="I35" s="187">
        <v>5084.4360952911657</v>
      </c>
      <c r="J35" s="187">
        <v>4187.1826667103714</v>
      </c>
      <c r="K35" s="187" t="s">
        <v>502</v>
      </c>
      <c r="L35" s="187">
        <v>3847.6813694095299</v>
      </c>
      <c r="M35" s="187">
        <v>3746.4265965303325</v>
      </c>
      <c r="N35" s="189">
        <v>4606</v>
      </c>
      <c r="O35" s="189">
        <v>5593</v>
      </c>
      <c r="P35" s="189">
        <v>4606</v>
      </c>
      <c r="Q35" s="188" t="s">
        <v>502</v>
      </c>
      <c r="R35" s="189">
        <v>4233</v>
      </c>
      <c r="S35" s="189">
        <v>4121</v>
      </c>
      <c r="T35" s="191">
        <v>4860</v>
      </c>
      <c r="U35" s="191">
        <v>5902</v>
      </c>
      <c r="V35" s="191">
        <v>4860</v>
      </c>
      <c r="W35" s="190" t="s">
        <v>502</v>
      </c>
      <c r="X35" s="191">
        <v>4466</v>
      </c>
      <c r="Y35" s="191">
        <v>4349</v>
      </c>
      <c r="Z35" s="161" t="s">
        <v>502</v>
      </c>
      <c r="AA35" s="161" t="s">
        <v>502</v>
      </c>
      <c r="AB35" s="161" t="s">
        <v>502</v>
      </c>
      <c r="AC35" s="161" t="s">
        <v>502</v>
      </c>
      <c r="AD35" s="161" t="s">
        <v>502</v>
      </c>
      <c r="AE35" s="161" t="s">
        <v>502</v>
      </c>
      <c r="AF35" s="191">
        <v>4860</v>
      </c>
      <c r="AG35" s="191">
        <v>5902</v>
      </c>
      <c r="AH35" s="191">
        <v>4860</v>
      </c>
      <c r="AI35" s="190" t="s">
        <v>502</v>
      </c>
      <c r="AJ35" s="191">
        <v>4466</v>
      </c>
      <c r="AK35" s="191">
        <v>4349</v>
      </c>
      <c r="AL35" s="191">
        <v>5700</v>
      </c>
      <c r="AM35" s="191">
        <v>6150</v>
      </c>
      <c r="AN35" s="191">
        <v>5050</v>
      </c>
      <c r="AO35" s="190" t="s">
        <v>502</v>
      </c>
      <c r="AP35" s="191">
        <v>4750</v>
      </c>
      <c r="AQ35" s="191">
        <v>4500</v>
      </c>
      <c r="AR35" s="189">
        <v>4860</v>
      </c>
      <c r="AS35" s="189">
        <v>5902</v>
      </c>
      <c r="AT35" s="189">
        <v>4860</v>
      </c>
      <c r="AU35" s="188" t="s">
        <v>502</v>
      </c>
      <c r="AV35" s="189">
        <v>4466</v>
      </c>
      <c r="AW35" s="189">
        <v>4349</v>
      </c>
      <c r="AY35" s="8" t="s">
        <v>214</v>
      </c>
      <c r="AZ35" s="3">
        <f t="shared" si="2"/>
        <v>34</v>
      </c>
    </row>
    <row r="36" spans="1:52" ht="15" customHeight="1" x14ac:dyDescent="0.25">
      <c r="A36" s="180" t="s">
        <v>350</v>
      </c>
      <c r="B36" s="186">
        <v>3364</v>
      </c>
      <c r="C36" s="186">
        <v>4085</v>
      </c>
      <c r="D36" s="186">
        <v>3364</v>
      </c>
      <c r="E36" s="185" t="s">
        <v>502</v>
      </c>
      <c r="F36" s="186">
        <v>3091</v>
      </c>
      <c r="G36" s="186">
        <v>3010</v>
      </c>
      <c r="H36" s="187">
        <v>4187.1826667103714</v>
      </c>
      <c r="I36" s="187">
        <v>5084.4360952911657</v>
      </c>
      <c r="J36" s="187">
        <v>4187.1826667103714</v>
      </c>
      <c r="K36" s="187" t="s">
        <v>502</v>
      </c>
      <c r="L36" s="187">
        <v>3847.6813694095299</v>
      </c>
      <c r="M36" s="187">
        <v>3746.4265965303325</v>
      </c>
      <c r="N36" s="189">
        <v>4606</v>
      </c>
      <c r="O36" s="189">
        <v>5593</v>
      </c>
      <c r="P36" s="189">
        <v>4606</v>
      </c>
      <c r="Q36" s="188" t="s">
        <v>502</v>
      </c>
      <c r="R36" s="189">
        <v>4233</v>
      </c>
      <c r="S36" s="189">
        <v>4121</v>
      </c>
      <c r="T36" s="191">
        <v>4860</v>
      </c>
      <c r="U36" s="191">
        <v>5902</v>
      </c>
      <c r="V36" s="191">
        <v>4860</v>
      </c>
      <c r="W36" s="190" t="s">
        <v>502</v>
      </c>
      <c r="X36" s="191">
        <v>4466</v>
      </c>
      <c r="Y36" s="191">
        <v>4349</v>
      </c>
      <c r="Z36" s="161" t="s">
        <v>502</v>
      </c>
      <c r="AA36" s="161" t="s">
        <v>502</v>
      </c>
      <c r="AB36" s="161" t="s">
        <v>502</v>
      </c>
      <c r="AC36" s="161" t="s">
        <v>502</v>
      </c>
      <c r="AD36" s="161" t="s">
        <v>502</v>
      </c>
      <c r="AE36" s="161" t="s">
        <v>502</v>
      </c>
      <c r="AF36" s="191">
        <v>4860</v>
      </c>
      <c r="AG36" s="191">
        <v>5902</v>
      </c>
      <c r="AH36" s="191">
        <v>4860</v>
      </c>
      <c r="AI36" s="190" t="s">
        <v>502</v>
      </c>
      <c r="AJ36" s="191">
        <v>4466</v>
      </c>
      <c r="AK36" s="191">
        <v>4349</v>
      </c>
      <c r="AL36" s="191">
        <v>5700</v>
      </c>
      <c r="AM36" s="191">
        <v>6150</v>
      </c>
      <c r="AN36" s="191">
        <v>5050</v>
      </c>
      <c r="AO36" s="190" t="s">
        <v>502</v>
      </c>
      <c r="AP36" s="191">
        <v>4750</v>
      </c>
      <c r="AQ36" s="191">
        <v>4500</v>
      </c>
      <c r="AR36" s="189">
        <v>4860</v>
      </c>
      <c r="AS36" s="189">
        <v>5902</v>
      </c>
      <c r="AT36" s="189">
        <v>4860</v>
      </c>
      <c r="AU36" s="188" t="s">
        <v>502</v>
      </c>
      <c r="AV36" s="189">
        <v>4466</v>
      </c>
      <c r="AW36" s="189">
        <v>4349</v>
      </c>
      <c r="AY36" s="8" t="s">
        <v>258</v>
      </c>
      <c r="AZ36" s="3">
        <f t="shared" si="2"/>
        <v>35</v>
      </c>
    </row>
    <row r="37" spans="1:52" ht="15" customHeight="1" x14ac:dyDescent="0.25">
      <c r="A37" s="180" t="s">
        <v>351</v>
      </c>
      <c r="B37" s="185" t="s">
        <v>502</v>
      </c>
      <c r="C37" s="185" t="s">
        <v>502</v>
      </c>
      <c r="D37" s="185" t="s">
        <v>502</v>
      </c>
      <c r="E37" s="186">
        <v>3476</v>
      </c>
      <c r="F37" s="186">
        <v>3476</v>
      </c>
      <c r="G37" s="186">
        <v>3384</v>
      </c>
      <c r="H37" s="187" t="s">
        <v>502</v>
      </c>
      <c r="I37" s="187" t="s">
        <v>502</v>
      </c>
      <c r="J37" s="187" t="s">
        <v>502</v>
      </c>
      <c r="K37" s="187">
        <v>3836.8778257366494</v>
      </c>
      <c r="L37" s="187">
        <v>3836.8778257366494</v>
      </c>
      <c r="M37" s="187">
        <v>3735.9073566383172</v>
      </c>
      <c r="N37" s="188" t="s">
        <v>502</v>
      </c>
      <c r="O37" s="188" t="s">
        <v>502</v>
      </c>
      <c r="P37" s="188" t="s">
        <v>502</v>
      </c>
      <c r="Q37" s="189">
        <v>4119</v>
      </c>
      <c r="R37" s="189">
        <v>4119</v>
      </c>
      <c r="S37" s="189">
        <v>4010</v>
      </c>
      <c r="T37" s="190" t="s">
        <v>502</v>
      </c>
      <c r="U37" s="190" t="s">
        <v>502</v>
      </c>
      <c r="V37" s="190" t="s">
        <v>502</v>
      </c>
      <c r="W37" s="191">
        <v>4769</v>
      </c>
      <c r="X37" s="191">
        <v>4769</v>
      </c>
      <c r="Y37" s="191">
        <v>4643</v>
      </c>
      <c r="Z37" s="161" t="s">
        <v>502</v>
      </c>
      <c r="AA37" s="161" t="s">
        <v>502</v>
      </c>
      <c r="AB37" s="161" t="s">
        <v>502</v>
      </c>
      <c r="AC37" s="161" t="s">
        <v>502</v>
      </c>
      <c r="AD37" s="161" t="s">
        <v>502</v>
      </c>
      <c r="AE37" s="161" t="s">
        <v>502</v>
      </c>
      <c r="AF37" s="190" t="s">
        <v>502</v>
      </c>
      <c r="AG37" s="190" t="s">
        <v>502</v>
      </c>
      <c r="AH37" s="190" t="s">
        <v>502</v>
      </c>
      <c r="AI37" s="191">
        <v>5265</v>
      </c>
      <c r="AJ37" s="191">
        <v>5265</v>
      </c>
      <c r="AK37" s="191">
        <v>5127</v>
      </c>
      <c r="AL37" s="190" t="s">
        <v>502</v>
      </c>
      <c r="AM37" s="190" t="s">
        <v>502</v>
      </c>
      <c r="AN37" s="190" t="s">
        <v>502</v>
      </c>
      <c r="AO37" s="191">
        <v>5437</v>
      </c>
      <c r="AP37" s="191">
        <v>5437</v>
      </c>
      <c r="AQ37" s="191">
        <v>5294</v>
      </c>
      <c r="AR37" s="188" t="s">
        <v>502</v>
      </c>
      <c r="AS37" s="188" t="s">
        <v>502</v>
      </c>
      <c r="AT37" s="188" t="s">
        <v>502</v>
      </c>
      <c r="AU37" s="189">
        <v>5547</v>
      </c>
      <c r="AV37" s="189">
        <v>5547</v>
      </c>
      <c r="AW37" s="189">
        <v>5401</v>
      </c>
      <c r="AY37" s="8" t="s">
        <v>216</v>
      </c>
      <c r="AZ37" s="3">
        <f t="shared" si="2"/>
        <v>36</v>
      </c>
    </row>
    <row r="38" spans="1:52" ht="15" customHeight="1" x14ac:dyDescent="0.25">
      <c r="A38" s="180" t="s">
        <v>417</v>
      </c>
      <c r="B38" s="186">
        <v>3840</v>
      </c>
      <c r="C38" s="185" t="s">
        <v>502</v>
      </c>
      <c r="D38" s="186">
        <v>3840</v>
      </c>
      <c r="E38" s="186">
        <v>3529</v>
      </c>
      <c r="F38" s="186">
        <v>3529</v>
      </c>
      <c r="G38" s="186">
        <v>3436</v>
      </c>
      <c r="H38" s="187">
        <v>4850</v>
      </c>
      <c r="I38" s="187" t="s">
        <v>502</v>
      </c>
      <c r="J38" s="187">
        <v>4300</v>
      </c>
      <c r="K38" s="187">
        <v>4050</v>
      </c>
      <c r="L38" s="187">
        <v>4050</v>
      </c>
      <c r="M38" s="187">
        <v>3850</v>
      </c>
      <c r="N38" s="189">
        <v>4722</v>
      </c>
      <c r="O38" s="188" t="s">
        <v>502</v>
      </c>
      <c r="P38" s="189">
        <v>4722</v>
      </c>
      <c r="Q38" s="189">
        <v>4339</v>
      </c>
      <c r="R38" s="189">
        <v>4339</v>
      </c>
      <c r="S38" s="189">
        <v>4225</v>
      </c>
      <c r="T38" s="191">
        <v>5263</v>
      </c>
      <c r="U38" s="190" t="s">
        <v>502</v>
      </c>
      <c r="V38" s="191">
        <v>5263</v>
      </c>
      <c r="W38" s="191">
        <v>4836</v>
      </c>
      <c r="X38" s="191">
        <v>4836</v>
      </c>
      <c r="Y38" s="191">
        <v>4709</v>
      </c>
      <c r="Z38" s="161" t="s">
        <v>502</v>
      </c>
      <c r="AA38" s="161" t="s">
        <v>502</v>
      </c>
      <c r="AB38" s="161" t="s">
        <v>502</v>
      </c>
      <c r="AC38" s="161" t="s">
        <v>502</v>
      </c>
      <c r="AD38" s="161" t="s">
        <v>502</v>
      </c>
      <c r="AE38" s="161" t="s">
        <v>502</v>
      </c>
      <c r="AF38" s="191">
        <v>5627</v>
      </c>
      <c r="AG38" s="190" t="s">
        <v>502</v>
      </c>
      <c r="AH38" s="191">
        <v>5627</v>
      </c>
      <c r="AI38" s="191">
        <v>5171</v>
      </c>
      <c r="AJ38" s="191">
        <v>5171</v>
      </c>
      <c r="AK38" s="191">
        <v>5035</v>
      </c>
      <c r="AL38" s="191">
        <v>6015</v>
      </c>
      <c r="AM38" s="190" t="s">
        <v>502</v>
      </c>
      <c r="AN38" s="191">
        <v>6015</v>
      </c>
      <c r="AO38" s="191">
        <v>5527</v>
      </c>
      <c r="AP38" s="191">
        <v>5527</v>
      </c>
      <c r="AQ38" s="191">
        <v>5381</v>
      </c>
      <c r="AR38" s="189">
        <v>6015</v>
      </c>
      <c r="AS38" s="188" t="s">
        <v>502</v>
      </c>
      <c r="AT38" s="189">
        <v>6015</v>
      </c>
      <c r="AU38" s="189">
        <v>5527</v>
      </c>
      <c r="AV38" s="189">
        <v>5527</v>
      </c>
      <c r="AW38" s="189">
        <v>5381</v>
      </c>
      <c r="AY38" s="8" t="s">
        <v>251</v>
      </c>
      <c r="AZ38" s="3">
        <f t="shared" si="2"/>
        <v>37</v>
      </c>
    </row>
    <row r="39" spans="1:52" ht="15" customHeight="1" x14ac:dyDescent="0.25">
      <c r="A39" s="180" t="s">
        <v>352</v>
      </c>
      <c r="B39" s="185" t="s">
        <v>502</v>
      </c>
      <c r="C39" s="185" t="s">
        <v>502</v>
      </c>
      <c r="D39" s="185" t="s">
        <v>502</v>
      </c>
      <c r="E39" s="186">
        <v>3865</v>
      </c>
      <c r="F39" s="186">
        <v>3865</v>
      </c>
      <c r="G39" s="186">
        <v>3764</v>
      </c>
      <c r="H39" s="187" t="s">
        <v>502</v>
      </c>
      <c r="I39" s="187" t="s">
        <v>502</v>
      </c>
      <c r="J39" s="187" t="s">
        <v>502</v>
      </c>
      <c r="K39" s="187">
        <v>4378.7028839678287</v>
      </c>
      <c r="L39" s="187">
        <v>4378.7028839678287</v>
      </c>
      <c r="M39" s="187">
        <v>4263.4738607055178</v>
      </c>
      <c r="N39" s="188" t="s">
        <v>502</v>
      </c>
      <c r="O39" s="188" t="s">
        <v>502</v>
      </c>
      <c r="P39" s="188" t="s">
        <v>502</v>
      </c>
      <c r="Q39" s="189">
        <v>4626</v>
      </c>
      <c r="R39" s="189">
        <v>4626</v>
      </c>
      <c r="S39" s="189">
        <v>4504</v>
      </c>
      <c r="T39" s="190" t="s">
        <v>502</v>
      </c>
      <c r="U39" s="190" t="s">
        <v>502</v>
      </c>
      <c r="V39" s="190" t="s">
        <v>502</v>
      </c>
      <c r="W39" s="191">
        <v>5072</v>
      </c>
      <c r="X39" s="191">
        <v>5072</v>
      </c>
      <c r="Y39" s="191">
        <v>4939</v>
      </c>
      <c r="Z39" s="161" t="s">
        <v>502</v>
      </c>
      <c r="AA39" s="161" t="s">
        <v>502</v>
      </c>
      <c r="AB39" s="161" t="s">
        <v>502</v>
      </c>
      <c r="AC39" s="161" t="s">
        <v>502</v>
      </c>
      <c r="AD39" s="161" t="s">
        <v>502</v>
      </c>
      <c r="AE39" s="161" t="s">
        <v>502</v>
      </c>
      <c r="AF39" s="190" t="s">
        <v>502</v>
      </c>
      <c r="AG39" s="190" t="s">
        <v>502</v>
      </c>
      <c r="AH39" s="190" t="s">
        <v>502</v>
      </c>
      <c r="AI39" s="191">
        <v>5418</v>
      </c>
      <c r="AJ39" s="191">
        <v>5418</v>
      </c>
      <c r="AK39" s="191">
        <v>5276</v>
      </c>
      <c r="AL39" s="190" t="s">
        <v>502</v>
      </c>
      <c r="AM39" s="190" t="s">
        <v>502</v>
      </c>
      <c r="AN39" s="190" t="s">
        <v>502</v>
      </c>
      <c r="AO39" s="191">
        <v>5618</v>
      </c>
      <c r="AP39" s="191">
        <v>5618</v>
      </c>
      <c r="AQ39" s="191">
        <v>5470</v>
      </c>
      <c r="AR39" s="188" t="s">
        <v>502</v>
      </c>
      <c r="AS39" s="188" t="s">
        <v>502</v>
      </c>
      <c r="AT39" s="188" t="s">
        <v>502</v>
      </c>
      <c r="AU39" s="189">
        <v>5618</v>
      </c>
      <c r="AV39" s="189">
        <v>5618</v>
      </c>
      <c r="AW39" s="189">
        <v>5470</v>
      </c>
      <c r="AY39" s="7" t="s">
        <v>218</v>
      </c>
      <c r="AZ39" s="3">
        <f t="shared" si="2"/>
        <v>38</v>
      </c>
    </row>
    <row r="40" spans="1:52" ht="15" customHeight="1" x14ac:dyDescent="0.25">
      <c r="A40" s="180" t="s">
        <v>355</v>
      </c>
      <c r="B40" s="186">
        <v>3261</v>
      </c>
      <c r="C40" s="186">
        <v>3960</v>
      </c>
      <c r="D40" s="186">
        <v>3261</v>
      </c>
      <c r="E40" s="185" t="s">
        <v>502</v>
      </c>
      <c r="F40" s="185" t="s">
        <v>502</v>
      </c>
      <c r="G40" s="186">
        <v>2918</v>
      </c>
      <c r="H40" s="187">
        <v>3623.1850130611447</v>
      </c>
      <c r="I40" s="187">
        <v>4399.5818015742479</v>
      </c>
      <c r="J40" s="187">
        <v>3623.1850130611447</v>
      </c>
      <c r="K40" s="187" t="s">
        <v>502</v>
      </c>
      <c r="L40" s="187" t="s">
        <v>502</v>
      </c>
      <c r="M40" s="187">
        <v>3241.7971169494458</v>
      </c>
      <c r="N40" s="189">
        <v>4017</v>
      </c>
      <c r="O40" s="189">
        <v>4877</v>
      </c>
      <c r="P40" s="189">
        <v>4017</v>
      </c>
      <c r="Q40" s="188" t="s">
        <v>502</v>
      </c>
      <c r="R40" s="188" t="s">
        <v>502</v>
      </c>
      <c r="S40" s="189">
        <v>3594</v>
      </c>
      <c r="T40" s="191">
        <v>4641</v>
      </c>
      <c r="U40" s="191">
        <v>5635</v>
      </c>
      <c r="V40" s="191">
        <v>4641</v>
      </c>
      <c r="W40" s="190" t="s">
        <v>502</v>
      </c>
      <c r="X40" s="190" t="s">
        <v>502</v>
      </c>
      <c r="Y40" s="191">
        <v>4152</v>
      </c>
      <c r="Z40" s="161" t="s">
        <v>502</v>
      </c>
      <c r="AA40" s="161" t="s">
        <v>502</v>
      </c>
      <c r="AB40" s="161" t="s">
        <v>502</v>
      </c>
      <c r="AC40" s="161" t="s">
        <v>502</v>
      </c>
      <c r="AD40" s="161" t="s">
        <v>502</v>
      </c>
      <c r="AE40" s="161" t="s">
        <v>502</v>
      </c>
      <c r="AF40" s="191">
        <v>5056</v>
      </c>
      <c r="AG40" s="191">
        <v>6139</v>
      </c>
      <c r="AH40" s="191">
        <v>5056</v>
      </c>
      <c r="AI40" s="190" t="s">
        <v>502</v>
      </c>
      <c r="AJ40" s="190" t="s">
        <v>502</v>
      </c>
      <c r="AK40" s="191">
        <v>4524</v>
      </c>
      <c r="AL40" s="191">
        <v>5056</v>
      </c>
      <c r="AM40" s="191">
        <v>6139</v>
      </c>
      <c r="AN40" s="191">
        <v>5056</v>
      </c>
      <c r="AO40" s="190" t="s">
        <v>502</v>
      </c>
      <c r="AP40" s="190" t="s">
        <v>502</v>
      </c>
      <c r="AQ40" s="191">
        <v>4524</v>
      </c>
      <c r="AR40" s="189">
        <v>5056</v>
      </c>
      <c r="AS40" s="189">
        <v>6139</v>
      </c>
      <c r="AT40" s="189">
        <v>5056</v>
      </c>
      <c r="AU40" s="188" t="s">
        <v>502</v>
      </c>
      <c r="AV40" s="188" t="s">
        <v>502</v>
      </c>
      <c r="AW40" s="189">
        <v>4524</v>
      </c>
      <c r="AY40" s="7" t="s">
        <v>219</v>
      </c>
      <c r="AZ40" s="3">
        <f t="shared" si="2"/>
        <v>39</v>
      </c>
    </row>
    <row r="41" spans="1:52" ht="15" customHeight="1" x14ac:dyDescent="0.25">
      <c r="A41" s="180" t="s">
        <v>357</v>
      </c>
      <c r="B41" s="186">
        <v>1696</v>
      </c>
      <c r="C41" s="186">
        <v>2059</v>
      </c>
      <c r="D41" s="186">
        <v>1696</v>
      </c>
      <c r="E41" s="186">
        <v>1558</v>
      </c>
      <c r="F41" s="186">
        <v>1558</v>
      </c>
      <c r="G41" s="186">
        <v>1517</v>
      </c>
      <c r="H41" s="187">
        <v>2242.63173814023</v>
      </c>
      <c r="I41" s="187">
        <v>2723.1956820274218</v>
      </c>
      <c r="J41" s="187">
        <v>2242.63173814023</v>
      </c>
      <c r="K41" s="187">
        <v>2060.7967323450757</v>
      </c>
      <c r="L41" s="187">
        <v>2060.7967323450757</v>
      </c>
      <c r="M41" s="187">
        <v>2006.5652393886267</v>
      </c>
      <c r="N41" s="189">
        <v>2445</v>
      </c>
      <c r="O41" s="189">
        <v>2969</v>
      </c>
      <c r="P41" s="189">
        <v>2445</v>
      </c>
      <c r="Q41" s="189">
        <v>2247</v>
      </c>
      <c r="R41" s="189">
        <v>2247</v>
      </c>
      <c r="S41" s="189">
        <v>2187</v>
      </c>
      <c r="T41" s="191">
        <v>2679</v>
      </c>
      <c r="U41" s="191">
        <v>3254</v>
      </c>
      <c r="V41" s="191">
        <v>2679</v>
      </c>
      <c r="W41" s="191">
        <v>2462</v>
      </c>
      <c r="X41" s="191">
        <v>2462</v>
      </c>
      <c r="Y41" s="191">
        <v>2397</v>
      </c>
      <c r="Z41" s="161" t="s">
        <v>502</v>
      </c>
      <c r="AA41" s="161" t="s">
        <v>502</v>
      </c>
      <c r="AB41" s="161" t="s">
        <v>502</v>
      </c>
      <c r="AC41" s="161" t="s">
        <v>502</v>
      </c>
      <c r="AD41" s="161" t="s">
        <v>502</v>
      </c>
      <c r="AE41" s="161" t="s">
        <v>502</v>
      </c>
      <c r="AF41" s="191">
        <v>3100</v>
      </c>
      <c r="AG41" s="191">
        <v>3310</v>
      </c>
      <c r="AH41" s="191">
        <v>2730</v>
      </c>
      <c r="AI41" s="191">
        <v>2570</v>
      </c>
      <c r="AJ41" s="191">
        <v>2570</v>
      </c>
      <c r="AK41" s="191">
        <v>2420</v>
      </c>
      <c r="AL41" s="191">
        <v>3200</v>
      </c>
      <c r="AM41" s="191">
        <v>3400</v>
      </c>
      <c r="AN41" s="191">
        <v>2800</v>
      </c>
      <c r="AO41" s="191">
        <v>2650</v>
      </c>
      <c r="AP41" s="191">
        <v>2650</v>
      </c>
      <c r="AQ41" s="191">
        <v>2500</v>
      </c>
      <c r="AR41" s="189">
        <v>3300</v>
      </c>
      <c r="AS41" s="189">
        <v>3550</v>
      </c>
      <c r="AT41" s="189">
        <v>2900</v>
      </c>
      <c r="AU41" s="189">
        <v>2750</v>
      </c>
      <c r="AV41" s="189">
        <v>2750</v>
      </c>
      <c r="AW41" s="189">
        <v>2600</v>
      </c>
      <c r="AY41" s="7" t="s">
        <v>220</v>
      </c>
      <c r="AZ41" s="3">
        <f t="shared" si="2"/>
        <v>40</v>
      </c>
    </row>
    <row r="42" spans="1:52" ht="15" customHeight="1" x14ac:dyDescent="0.25">
      <c r="A42" s="180" t="s">
        <v>360</v>
      </c>
      <c r="B42" s="185" t="s">
        <v>502</v>
      </c>
      <c r="C42" s="185" t="s">
        <v>502</v>
      </c>
      <c r="D42" s="185" t="s">
        <v>502</v>
      </c>
      <c r="E42" s="186">
        <v>5599</v>
      </c>
      <c r="F42" s="186">
        <v>5599</v>
      </c>
      <c r="G42" s="186">
        <v>5452</v>
      </c>
      <c r="H42" s="187" t="s">
        <v>502</v>
      </c>
      <c r="I42" s="187" t="s">
        <v>502</v>
      </c>
      <c r="J42" s="187" t="s">
        <v>502</v>
      </c>
      <c r="K42" s="187">
        <v>6333.8867543286487</v>
      </c>
      <c r="L42" s="187">
        <v>6333.8867543286487</v>
      </c>
      <c r="M42" s="187">
        <v>6167.2055239515794</v>
      </c>
      <c r="N42" s="188" t="s">
        <v>502</v>
      </c>
      <c r="O42" s="188" t="s">
        <v>502</v>
      </c>
      <c r="P42" s="188" t="s">
        <v>502</v>
      </c>
      <c r="Q42" s="189">
        <v>6723</v>
      </c>
      <c r="R42" s="189">
        <v>6723</v>
      </c>
      <c r="S42" s="189">
        <v>6546</v>
      </c>
      <c r="T42" s="190" t="s">
        <v>502</v>
      </c>
      <c r="U42" s="190" t="s">
        <v>502</v>
      </c>
      <c r="V42" s="190" t="s">
        <v>502</v>
      </c>
      <c r="W42" s="191">
        <v>7557</v>
      </c>
      <c r="X42" s="191">
        <v>7557</v>
      </c>
      <c r="Y42" s="191">
        <v>7358</v>
      </c>
      <c r="Z42" s="161" t="s">
        <v>502</v>
      </c>
      <c r="AA42" s="161" t="s">
        <v>502</v>
      </c>
      <c r="AB42" s="161" t="s">
        <v>502</v>
      </c>
      <c r="AC42" s="161" t="s">
        <v>502</v>
      </c>
      <c r="AD42" s="161" t="s">
        <v>502</v>
      </c>
      <c r="AE42" s="161" t="s">
        <v>502</v>
      </c>
      <c r="AF42" s="190" t="s">
        <v>502</v>
      </c>
      <c r="AG42" s="190" t="s">
        <v>502</v>
      </c>
      <c r="AH42" s="190" t="s">
        <v>502</v>
      </c>
      <c r="AI42" s="191">
        <v>8198</v>
      </c>
      <c r="AJ42" s="191">
        <v>8198</v>
      </c>
      <c r="AK42" s="191">
        <v>7983</v>
      </c>
      <c r="AL42" s="190" t="s">
        <v>502</v>
      </c>
      <c r="AM42" s="190" t="s">
        <v>502</v>
      </c>
      <c r="AN42" s="190" t="s">
        <v>502</v>
      </c>
      <c r="AO42" s="191">
        <v>8222</v>
      </c>
      <c r="AP42" s="191">
        <v>8222</v>
      </c>
      <c r="AQ42" s="191">
        <v>8006</v>
      </c>
      <c r="AR42" s="188" t="s">
        <v>502</v>
      </c>
      <c r="AS42" s="188" t="s">
        <v>502</v>
      </c>
      <c r="AT42" s="188" t="s">
        <v>502</v>
      </c>
      <c r="AU42" s="189">
        <v>8222</v>
      </c>
      <c r="AV42" s="189">
        <v>8222</v>
      </c>
      <c r="AW42" s="189">
        <v>8006</v>
      </c>
      <c r="AY42" s="7" t="s">
        <v>259</v>
      </c>
      <c r="AZ42" s="3">
        <f t="shared" si="2"/>
        <v>41</v>
      </c>
    </row>
    <row r="43" spans="1:52" ht="15" customHeight="1" x14ac:dyDescent="0.25">
      <c r="A43" s="180" t="s">
        <v>361</v>
      </c>
      <c r="B43" s="185" t="s">
        <v>502</v>
      </c>
      <c r="C43" s="185" t="s">
        <v>502</v>
      </c>
      <c r="D43" s="185" t="s">
        <v>502</v>
      </c>
      <c r="E43" s="186">
        <v>4310</v>
      </c>
      <c r="F43" s="186">
        <v>4310</v>
      </c>
      <c r="G43" s="186">
        <v>4090</v>
      </c>
      <c r="H43" s="187" t="s">
        <v>502</v>
      </c>
      <c r="I43" s="187" t="s">
        <v>502</v>
      </c>
      <c r="J43" s="187" t="s">
        <v>502</v>
      </c>
      <c r="K43" s="187">
        <v>4670</v>
      </c>
      <c r="L43" s="187">
        <v>4670</v>
      </c>
      <c r="M43" s="187">
        <v>4420</v>
      </c>
      <c r="N43" s="188" t="s">
        <v>502</v>
      </c>
      <c r="O43" s="188" t="s">
        <v>502</v>
      </c>
      <c r="P43" s="188" t="s">
        <v>502</v>
      </c>
      <c r="Q43" s="189">
        <v>5010</v>
      </c>
      <c r="R43" s="189">
        <v>5010</v>
      </c>
      <c r="S43" s="189">
        <v>4740</v>
      </c>
      <c r="T43" s="190" t="s">
        <v>502</v>
      </c>
      <c r="U43" s="190" t="s">
        <v>502</v>
      </c>
      <c r="V43" s="190" t="s">
        <v>502</v>
      </c>
      <c r="W43" s="191">
        <v>5690</v>
      </c>
      <c r="X43" s="191">
        <v>5690</v>
      </c>
      <c r="Y43" s="191">
        <v>5390</v>
      </c>
      <c r="Z43" s="161" t="s">
        <v>502</v>
      </c>
      <c r="AA43" s="161" t="s">
        <v>502</v>
      </c>
      <c r="AB43" s="161" t="s">
        <v>502</v>
      </c>
      <c r="AC43" s="161" t="s">
        <v>502</v>
      </c>
      <c r="AD43" s="161" t="s">
        <v>502</v>
      </c>
      <c r="AE43" s="161" t="s">
        <v>502</v>
      </c>
      <c r="AF43" s="190" t="s">
        <v>502</v>
      </c>
      <c r="AG43" s="190" t="s">
        <v>502</v>
      </c>
      <c r="AH43" s="190" t="s">
        <v>502</v>
      </c>
      <c r="AI43" s="191">
        <v>6310</v>
      </c>
      <c r="AJ43" s="191">
        <v>6310</v>
      </c>
      <c r="AK43" s="191">
        <v>5970</v>
      </c>
      <c r="AL43" s="190" t="s">
        <v>502</v>
      </c>
      <c r="AM43" s="190" t="s">
        <v>502</v>
      </c>
      <c r="AN43" s="190" t="s">
        <v>502</v>
      </c>
      <c r="AO43" s="191">
        <v>6760</v>
      </c>
      <c r="AP43" s="191">
        <v>6760</v>
      </c>
      <c r="AQ43" s="191">
        <v>6400</v>
      </c>
      <c r="AR43" s="188" t="s">
        <v>502</v>
      </c>
      <c r="AS43" s="188" t="s">
        <v>502</v>
      </c>
      <c r="AT43" s="188" t="s">
        <v>502</v>
      </c>
      <c r="AU43" s="189">
        <v>6930</v>
      </c>
      <c r="AV43" s="189">
        <v>6930</v>
      </c>
      <c r="AW43" s="189">
        <v>6560</v>
      </c>
      <c r="AY43" s="7" t="s">
        <v>222</v>
      </c>
      <c r="AZ43" s="3">
        <f t="shared" si="2"/>
        <v>42</v>
      </c>
    </row>
    <row r="44" spans="1:52" ht="15" customHeight="1" x14ac:dyDescent="0.25">
      <c r="A44" s="180" t="s">
        <v>363</v>
      </c>
      <c r="B44" s="185" t="s">
        <v>502</v>
      </c>
      <c r="C44" s="185" t="s">
        <v>502</v>
      </c>
      <c r="D44" s="185" t="s">
        <v>502</v>
      </c>
      <c r="E44" s="186">
        <v>4310</v>
      </c>
      <c r="F44" s="186">
        <v>4310</v>
      </c>
      <c r="G44" s="186">
        <v>4090</v>
      </c>
      <c r="H44" s="187" t="s">
        <v>502</v>
      </c>
      <c r="I44" s="187" t="s">
        <v>502</v>
      </c>
      <c r="J44" s="187" t="s">
        <v>502</v>
      </c>
      <c r="K44" s="187">
        <v>4570</v>
      </c>
      <c r="L44" s="187">
        <v>4570</v>
      </c>
      <c r="M44" s="187">
        <v>4330</v>
      </c>
      <c r="N44" s="188" t="s">
        <v>502</v>
      </c>
      <c r="O44" s="188" t="s">
        <v>502</v>
      </c>
      <c r="P44" s="188" t="s">
        <v>502</v>
      </c>
      <c r="Q44" s="189">
        <v>5010</v>
      </c>
      <c r="R44" s="189">
        <v>5010</v>
      </c>
      <c r="S44" s="189">
        <v>4740</v>
      </c>
      <c r="T44" s="190" t="s">
        <v>502</v>
      </c>
      <c r="U44" s="190" t="s">
        <v>502</v>
      </c>
      <c r="V44" s="190" t="s">
        <v>502</v>
      </c>
      <c r="W44" s="191">
        <v>5690</v>
      </c>
      <c r="X44" s="191">
        <v>5690</v>
      </c>
      <c r="Y44" s="191">
        <v>5390</v>
      </c>
      <c r="Z44" s="161" t="s">
        <v>502</v>
      </c>
      <c r="AA44" s="161" t="s">
        <v>502</v>
      </c>
      <c r="AB44" s="161" t="s">
        <v>502</v>
      </c>
      <c r="AC44" s="161" t="s">
        <v>502</v>
      </c>
      <c r="AD44" s="161" t="s">
        <v>502</v>
      </c>
      <c r="AE44" s="161" t="s">
        <v>502</v>
      </c>
      <c r="AF44" s="190" t="s">
        <v>502</v>
      </c>
      <c r="AG44" s="190" t="s">
        <v>502</v>
      </c>
      <c r="AH44" s="190" t="s">
        <v>502</v>
      </c>
      <c r="AI44" s="191">
        <v>6310</v>
      </c>
      <c r="AJ44" s="191">
        <v>6310</v>
      </c>
      <c r="AK44" s="191">
        <v>5970</v>
      </c>
      <c r="AL44" s="190" t="s">
        <v>502</v>
      </c>
      <c r="AM44" s="190" t="s">
        <v>502</v>
      </c>
      <c r="AN44" s="190" t="s">
        <v>502</v>
      </c>
      <c r="AO44" s="191">
        <v>6760</v>
      </c>
      <c r="AP44" s="191">
        <v>6760</v>
      </c>
      <c r="AQ44" s="191">
        <v>6400</v>
      </c>
      <c r="AR44" s="188" t="s">
        <v>502</v>
      </c>
      <c r="AS44" s="188" t="s">
        <v>502</v>
      </c>
      <c r="AT44" s="188" t="s">
        <v>502</v>
      </c>
      <c r="AU44" s="189">
        <v>6930</v>
      </c>
      <c r="AV44" s="189">
        <v>6930</v>
      </c>
      <c r="AW44" s="189">
        <v>6560</v>
      </c>
      <c r="AY44" s="7" t="s">
        <v>252</v>
      </c>
      <c r="AZ44" s="3">
        <f t="shared" si="2"/>
        <v>43</v>
      </c>
    </row>
    <row r="45" spans="1:52" ht="15" customHeight="1" x14ac:dyDescent="0.25">
      <c r="A45" s="180" t="s">
        <v>364</v>
      </c>
      <c r="B45" s="186">
        <v>6275</v>
      </c>
      <c r="C45" s="186">
        <v>7620</v>
      </c>
      <c r="D45" s="186">
        <v>6275</v>
      </c>
      <c r="E45" s="186">
        <v>5766</v>
      </c>
      <c r="F45" s="186">
        <v>5766</v>
      </c>
      <c r="G45" s="186">
        <v>5615</v>
      </c>
      <c r="H45" s="187">
        <v>7820.2527043728478</v>
      </c>
      <c r="I45" s="187">
        <v>9496.0211410241736</v>
      </c>
      <c r="J45" s="187">
        <v>7820.2527043728478</v>
      </c>
      <c r="K45" s="187">
        <v>7186.178160775049</v>
      </c>
      <c r="L45" s="187">
        <v>7186.178160775049</v>
      </c>
      <c r="M45" s="187">
        <v>6997.0682091757062</v>
      </c>
      <c r="N45" s="189">
        <v>8579</v>
      </c>
      <c r="O45" s="189">
        <v>10417</v>
      </c>
      <c r="P45" s="189">
        <v>8579</v>
      </c>
      <c r="Q45" s="189">
        <v>7883</v>
      </c>
      <c r="R45" s="189">
        <v>7883</v>
      </c>
      <c r="S45" s="189">
        <v>7676</v>
      </c>
      <c r="T45" s="191">
        <v>9126</v>
      </c>
      <c r="U45" s="191">
        <v>11081</v>
      </c>
      <c r="V45" s="191">
        <v>9126</v>
      </c>
      <c r="W45" s="191">
        <v>8386</v>
      </c>
      <c r="X45" s="191">
        <v>8386</v>
      </c>
      <c r="Y45" s="191">
        <v>8165</v>
      </c>
      <c r="Z45" s="161" t="s">
        <v>502</v>
      </c>
      <c r="AA45" s="161" t="s">
        <v>502</v>
      </c>
      <c r="AB45" s="161" t="s">
        <v>502</v>
      </c>
      <c r="AC45" s="161" t="s">
        <v>502</v>
      </c>
      <c r="AD45" s="161" t="s">
        <v>502</v>
      </c>
      <c r="AE45" s="161" t="s">
        <v>502</v>
      </c>
      <c r="AF45" s="191">
        <v>9231</v>
      </c>
      <c r="AG45" s="191">
        <v>11209</v>
      </c>
      <c r="AH45" s="191">
        <v>9231</v>
      </c>
      <c r="AI45" s="191">
        <v>8483</v>
      </c>
      <c r="AJ45" s="191">
        <v>8483</v>
      </c>
      <c r="AK45" s="191">
        <v>8259</v>
      </c>
      <c r="AL45" s="191">
        <v>9231</v>
      </c>
      <c r="AM45" s="191">
        <v>11209</v>
      </c>
      <c r="AN45" s="191">
        <v>9231</v>
      </c>
      <c r="AO45" s="191">
        <v>8483</v>
      </c>
      <c r="AP45" s="191">
        <v>8483</v>
      </c>
      <c r="AQ45" s="191">
        <v>8259</v>
      </c>
      <c r="AR45" s="189">
        <v>9231</v>
      </c>
      <c r="AS45" s="189">
        <v>11209</v>
      </c>
      <c r="AT45" s="189">
        <v>9231</v>
      </c>
      <c r="AU45" s="189">
        <v>8483</v>
      </c>
      <c r="AV45" s="189">
        <v>8483</v>
      </c>
      <c r="AW45" s="189">
        <v>8259</v>
      </c>
      <c r="AY45" s="8" t="s">
        <v>224</v>
      </c>
      <c r="AZ45" s="3">
        <f t="shared" si="2"/>
        <v>44</v>
      </c>
    </row>
    <row r="46" spans="1:52" ht="15" customHeight="1" x14ac:dyDescent="0.25">
      <c r="A46" s="181" t="s">
        <v>418</v>
      </c>
      <c r="B46" s="186">
        <v>7364</v>
      </c>
      <c r="C46" s="186">
        <v>8942</v>
      </c>
      <c r="D46" s="186">
        <v>7364</v>
      </c>
      <c r="E46" s="185" t="s">
        <v>502</v>
      </c>
      <c r="F46" s="185" t="s">
        <v>502</v>
      </c>
      <c r="G46" s="186">
        <v>6589</v>
      </c>
      <c r="H46" s="187">
        <v>9550</v>
      </c>
      <c r="I46" s="187">
        <v>10200</v>
      </c>
      <c r="J46" s="187">
        <v>8400</v>
      </c>
      <c r="K46" s="187" t="s">
        <v>502</v>
      </c>
      <c r="L46" s="187" t="s">
        <v>502</v>
      </c>
      <c r="M46" s="187">
        <v>7500</v>
      </c>
      <c r="N46" s="189">
        <v>8948</v>
      </c>
      <c r="O46" s="189">
        <v>10866</v>
      </c>
      <c r="P46" s="189">
        <v>8948</v>
      </c>
      <c r="Q46" s="188" t="s">
        <v>502</v>
      </c>
      <c r="R46" s="188" t="s">
        <v>502</v>
      </c>
      <c r="S46" s="189">
        <v>8006</v>
      </c>
      <c r="T46" s="191">
        <v>9962</v>
      </c>
      <c r="U46" s="191">
        <v>12097</v>
      </c>
      <c r="V46" s="191">
        <v>9962</v>
      </c>
      <c r="W46" s="190" t="s">
        <v>502</v>
      </c>
      <c r="X46" s="190" t="s">
        <v>502</v>
      </c>
      <c r="Y46" s="191">
        <v>8914</v>
      </c>
      <c r="Z46" s="161" t="s">
        <v>502</v>
      </c>
      <c r="AA46" s="161" t="s">
        <v>502</v>
      </c>
      <c r="AB46" s="161" t="s">
        <v>502</v>
      </c>
      <c r="AC46" s="161" t="s">
        <v>502</v>
      </c>
      <c r="AD46" s="161" t="s">
        <v>502</v>
      </c>
      <c r="AE46" s="161" t="s">
        <v>502</v>
      </c>
      <c r="AF46" s="191">
        <v>10487</v>
      </c>
      <c r="AG46" s="191">
        <v>12734</v>
      </c>
      <c r="AH46" s="191">
        <v>10487</v>
      </c>
      <c r="AI46" s="190" t="s">
        <v>502</v>
      </c>
      <c r="AJ46" s="190" t="s">
        <v>502</v>
      </c>
      <c r="AK46" s="191">
        <v>9383</v>
      </c>
      <c r="AL46" s="191">
        <v>10487</v>
      </c>
      <c r="AM46" s="191">
        <v>12734</v>
      </c>
      <c r="AN46" s="191">
        <v>10487</v>
      </c>
      <c r="AO46" s="190" t="s">
        <v>502</v>
      </c>
      <c r="AP46" s="190" t="s">
        <v>502</v>
      </c>
      <c r="AQ46" s="191">
        <v>9383</v>
      </c>
      <c r="AR46" s="189">
        <v>10487</v>
      </c>
      <c r="AS46" s="189">
        <v>12734</v>
      </c>
      <c r="AT46" s="189">
        <v>10487</v>
      </c>
      <c r="AU46" s="188" t="s">
        <v>502</v>
      </c>
      <c r="AV46" s="188" t="s">
        <v>502</v>
      </c>
      <c r="AW46" s="189">
        <v>9383</v>
      </c>
      <c r="AY46" s="8" t="s">
        <v>225</v>
      </c>
      <c r="AZ46" s="3">
        <f t="shared" si="2"/>
        <v>45</v>
      </c>
    </row>
    <row r="47" spans="1:52" ht="15" customHeight="1" x14ac:dyDescent="0.25">
      <c r="A47" s="181" t="s">
        <v>365</v>
      </c>
      <c r="B47" s="185" t="s">
        <v>502</v>
      </c>
      <c r="C47" s="185" t="s">
        <v>502</v>
      </c>
      <c r="D47" s="185" t="s">
        <v>502</v>
      </c>
      <c r="E47" s="186">
        <v>5670</v>
      </c>
      <c r="F47" s="186">
        <v>5670</v>
      </c>
      <c r="G47" s="186">
        <v>5370</v>
      </c>
      <c r="H47" s="187" t="s">
        <v>502</v>
      </c>
      <c r="I47" s="187" t="s">
        <v>502</v>
      </c>
      <c r="J47" s="187" t="s">
        <v>502</v>
      </c>
      <c r="K47" s="187">
        <v>5930</v>
      </c>
      <c r="L47" s="187">
        <v>5930</v>
      </c>
      <c r="M47" s="187">
        <v>5620</v>
      </c>
      <c r="N47" s="188" t="s">
        <v>502</v>
      </c>
      <c r="O47" s="188" t="s">
        <v>502</v>
      </c>
      <c r="P47" s="188" t="s">
        <v>502</v>
      </c>
      <c r="Q47" s="189">
        <v>6380</v>
      </c>
      <c r="R47" s="189">
        <v>6380</v>
      </c>
      <c r="S47" s="189">
        <v>6040</v>
      </c>
      <c r="T47" s="190" t="s">
        <v>502</v>
      </c>
      <c r="U47" s="190" t="s">
        <v>502</v>
      </c>
      <c r="V47" s="190" t="s">
        <v>502</v>
      </c>
      <c r="W47" s="191">
        <v>7050</v>
      </c>
      <c r="X47" s="191">
        <v>7050</v>
      </c>
      <c r="Y47" s="191">
        <v>6680</v>
      </c>
      <c r="Z47" s="161" t="s">
        <v>502</v>
      </c>
      <c r="AA47" s="161" t="s">
        <v>502</v>
      </c>
      <c r="AB47" s="161" t="s">
        <v>502</v>
      </c>
      <c r="AC47" s="161" t="s">
        <v>502</v>
      </c>
      <c r="AD47" s="161" t="s">
        <v>502</v>
      </c>
      <c r="AE47" s="161" t="s">
        <v>502</v>
      </c>
      <c r="AF47" s="190" t="s">
        <v>502</v>
      </c>
      <c r="AG47" s="190" t="s">
        <v>502</v>
      </c>
      <c r="AH47" s="190" t="s">
        <v>502</v>
      </c>
      <c r="AI47" s="191">
        <v>7690</v>
      </c>
      <c r="AJ47" s="191">
        <v>7690</v>
      </c>
      <c r="AK47" s="191">
        <v>7290</v>
      </c>
      <c r="AL47" s="190" t="s">
        <v>502</v>
      </c>
      <c r="AM47" s="190" t="s">
        <v>502</v>
      </c>
      <c r="AN47" s="190" t="s">
        <v>502</v>
      </c>
      <c r="AO47" s="191">
        <v>7910</v>
      </c>
      <c r="AP47" s="191">
        <v>7910</v>
      </c>
      <c r="AQ47" s="191">
        <v>7500</v>
      </c>
      <c r="AR47" s="188" t="s">
        <v>502</v>
      </c>
      <c r="AS47" s="188" t="s">
        <v>502</v>
      </c>
      <c r="AT47" s="188" t="s">
        <v>502</v>
      </c>
      <c r="AU47" s="189">
        <v>7910</v>
      </c>
      <c r="AV47" s="189">
        <v>7910</v>
      </c>
      <c r="AW47" s="189">
        <v>7490</v>
      </c>
      <c r="AY47" s="8" t="s">
        <v>226</v>
      </c>
      <c r="AZ47" s="3">
        <f t="shared" si="2"/>
        <v>46</v>
      </c>
    </row>
    <row r="48" spans="1:52" ht="15" customHeight="1" x14ac:dyDescent="0.25">
      <c r="A48" s="181" t="s">
        <v>366</v>
      </c>
      <c r="B48" s="185" t="s">
        <v>502</v>
      </c>
      <c r="C48" s="185" t="s">
        <v>502</v>
      </c>
      <c r="D48" s="185" t="s">
        <v>502</v>
      </c>
      <c r="E48" s="186">
        <v>5420</v>
      </c>
      <c r="F48" s="186">
        <v>5420</v>
      </c>
      <c r="G48" s="186">
        <v>5130</v>
      </c>
      <c r="H48" s="187" t="s">
        <v>502</v>
      </c>
      <c r="I48" s="187" t="s">
        <v>502</v>
      </c>
      <c r="J48" s="187" t="s">
        <v>502</v>
      </c>
      <c r="K48" s="187">
        <v>5950</v>
      </c>
      <c r="L48" s="187">
        <v>5950</v>
      </c>
      <c r="M48" s="187">
        <v>5630</v>
      </c>
      <c r="N48" s="188" t="s">
        <v>502</v>
      </c>
      <c r="O48" s="188" t="s">
        <v>502</v>
      </c>
      <c r="P48" s="188" t="s">
        <v>502</v>
      </c>
      <c r="Q48" s="189">
        <v>6360</v>
      </c>
      <c r="R48" s="189">
        <v>6360</v>
      </c>
      <c r="S48" s="189">
        <v>6020</v>
      </c>
      <c r="T48" s="190" t="s">
        <v>502</v>
      </c>
      <c r="U48" s="190" t="s">
        <v>502</v>
      </c>
      <c r="V48" s="190" t="s">
        <v>502</v>
      </c>
      <c r="W48" s="191">
        <v>7080</v>
      </c>
      <c r="X48" s="191">
        <v>7080</v>
      </c>
      <c r="Y48" s="191">
        <v>6710</v>
      </c>
      <c r="Z48" s="161" t="s">
        <v>502</v>
      </c>
      <c r="AA48" s="161" t="s">
        <v>502</v>
      </c>
      <c r="AB48" s="161" t="s">
        <v>502</v>
      </c>
      <c r="AC48" s="161" t="s">
        <v>502</v>
      </c>
      <c r="AD48" s="161" t="s">
        <v>502</v>
      </c>
      <c r="AE48" s="161" t="s">
        <v>502</v>
      </c>
      <c r="AF48" s="190" t="s">
        <v>502</v>
      </c>
      <c r="AG48" s="190" t="s">
        <v>502</v>
      </c>
      <c r="AH48" s="190" t="s">
        <v>502</v>
      </c>
      <c r="AI48" s="191">
        <v>7740</v>
      </c>
      <c r="AJ48" s="191">
        <v>7740</v>
      </c>
      <c r="AK48" s="191">
        <v>7330</v>
      </c>
      <c r="AL48" s="190" t="s">
        <v>502</v>
      </c>
      <c r="AM48" s="190" t="s">
        <v>502</v>
      </c>
      <c r="AN48" s="190" t="s">
        <v>502</v>
      </c>
      <c r="AO48" s="191">
        <v>7920</v>
      </c>
      <c r="AP48" s="191">
        <v>7920</v>
      </c>
      <c r="AQ48" s="191">
        <v>7500</v>
      </c>
      <c r="AR48" s="188" t="s">
        <v>502</v>
      </c>
      <c r="AS48" s="188" t="s">
        <v>502</v>
      </c>
      <c r="AT48" s="188" t="s">
        <v>502</v>
      </c>
      <c r="AU48" s="189">
        <v>7810</v>
      </c>
      <c r="AV48" s="189">
        <v>7810</v>
      </c>
      <c r="AW48" s="189">
        <v>7400</v>
      </c>
      <c r="AY48" s="8" t="s">
        <v>260</v>
      </c>
      <c r="AZ48" s="3">
        <f t="shared" si="2"/>
        <v>47</v>
      </c>
    </row>
    <row r="49" spans="1:52" ht="15" customHeight="1" x14ac:dyDescent="0.25">
      <c r="A49" s="180" t="s">
        <v>367</v>
      </c>
      <c r="B49" s="185" t="s">
        <v>502</v>
      </c>
      <c r="C49" s="185" t="s">
        <v>502</v>
      </c>
      <c r="D49" s="185" t="s">
        <v>502</v>
      </c>
      <c r="E49" s="186">
        <v>5340</v>
      </c>
      <c r="F49" s="186">
        <v>5340</v>
      </c>
      <c r="G49" s="186">
        <v>5060</v>
      </c>
      <c r="H49" s="187" t="s">
        <v>502</v>
      </c>
      <c r="I49" s="187" t="s">
        <v>502</v>
      </c>
      <c r="J49" s="187" t="s">
        <v>502</v>
      </c>
      <c r="K49" s="187">
        <v>5930</v>
      </c>
      <c r="L49" s="187">
        <v>5930</v>
      </c>
      <c r="M49" s="187">
        <v>5620</v>
      </c>
      <c r="N49" s="188" t="s">
        <v>502</v>
      </c>
      <c r="O49" s="188" t="s">
        <v>502</v>
      </c>
      <c r="P49" s="188" t="s">
        <v>502</v>
      </c>
      <c r="Q49" s="189">
        <v>6380</v>
      </c>
      <c r="R49" s="189">
        <v>6380</v>
      </c>
      <c r="S49" s="189">
        <v>6040</v>
      </c>
      <c r="T49" s="190" t="s">
        <v>502</v>
      </c>
      <c r="U49" s="190" t="s">
        <v>502</v>
      </c>
      <c r="V49" s="190" t="s">
        <v>502</v>
      </c>
      <c r="W49" s="191">
        <v>7050</v>
      </c>
      <c r="X49" s="191">
        <v>7050</v>
      </c>
      <c r="Y49" s="191">
        <v>6680</v>
      </c>
      <c r="Z49" s="161" t="s">
        <v>502</v>
      </c>
      <c r="AA49" s="161" t="s">
        <v>502</v>
      </c>
      <c r="AB49" s="161" t="s">
        <v>502</v>
      </c>
      <c r="AC49" s="161" t="s">
        <v>502</v>
      </c>
      <c r="AD49" s="161" t="s">
        <v>502</v>
      </c>
      <c r="AE49" s="161" t="s">
        <v>502</v>
      </c>
      <c r="AF49" s="190" t="s">
        <v>502</v>
      </c>
      <c r="AG49" s="190" t="s">
        <v>502</v>
      </c>
      <c r="AH49" s="190" t="s">
        <v>502</v>
      </c>
      <c r="AI49" s="191">
        <v>7670</v>
      </c>
      <c r="AJ49" s="191">
        <v>7670</v>
      </c>
      <c r="AK49" s="191">
        <v>7260</v>
      </c>
      <c r="AL49" s="190" t="s">
        <v>502</v>
      </c>
      <c r="AM49" s="190" t="s">
        <v>502</v>
      </c>
      <c r="AN49" s="190" t="s">
        <v>502</v>
      </c>
      <c r="AO49" s="191">
        <v>7800</v>
      </c>
      <c r="AP49" s="191">
        <v>7800</v>
      </c>
      <c r="AQ49" s="191">
        <v>7390</v>
      </c>
      <c r="AR49" s="188" t="s">
        <v>502</v>
      </c>
      <c r="AS49" s="188" t="s">
        <v>502</v>
      </c>
      <c r="AT49" s="188" t="s">
        <v>502</v>
      </c>
      <c r="AU49" s="189">
        <v>7590</v>
      </c>
      <c r="AV49" s="189">
        <v>7590</v>
      </c>
      <c r="AW49" s="189">
        <v>7190</v>
      </c>
      <c r="AY49" s="8" t="s">
        <v>228</v>
      </c>
      <c r="AZ49" s="3">
        <f t="shared" si="2"/>
        <v>48</v>
      </c>
    </row>
    <row r="50" spans="1:52" ht="15" customHeight="1" x14ac:dyDescent="0.25">
      <c r="A50" s="180" t="s">
        <v>368</v>
      </c>
      <c r="B50" s="185" t="s">
        <v>502</v>
      </c>
      <c r="C50" s="185" t="s">
        <v>502</v>
      </c>
      <c r="D50" s="185" t="s">
        <v>502</v>
      </c>
      <c r="E50" s="186">
        <v>4100</v>
      </c>
      <c r="F50" s="186">
        <v>4100</v>
      </c>
      <c r="G50" s="186">
        <v>3880</v>
      </c>
      <c r="H50" s="187" t="s">
        <v>502</v>
      </c>
      <c r="I50" s="187" t="s">
        <v>502</v>
      </c>
      <c r="J50" s="187" t="s">
        <v>502</v>
      </c>
      <c r="K50" s="187">
        <v>4640</v>
      </c>
      <c r="L50" s="187">
        <v>4640</v>
      </c>
      <c r="M50" s="187">
        <v>4400</v>
      </c>
      <c r="N50" s="188" t="s">
        <v>502</v>
      </c>
      <c r="O50" s="188" t="s">
        <v>502</v>
      </c>
      <c r="P50" s="188" t="s">
        <v>502</v>
      </c>
      <c r="Q50" s="189">
        <v>4950</v>
      </c>
      <c r="R50" s="189">
        <v>4950</v>
      </c>
      <c r="S50" s="189">
        <v>4690</v>
      </c>
      <c r="T50" s="190" t="s">
        <v>502</v>
      </c>
      <c r="U50" s="190" t="s">
        <v>502</v>
      </c>
      <c r="V50" s="190" t="s">
        <v>502</v>
      </c>
      <c r="W50" s="191">
        <v>5420</v>
      </c>
      <c r="X50" s="191">
        <v>5420</v>
      </c>
      <c r="Y50" s="191">
        <v>5140</v>
      </c>
      <c r="Z50" s="161" t="s">
        <v>502</v>
      </c>
      <c r="AA50" s="161" t="s">
        <v>502</v>
      </c>
      <c r="AB50" s="161" t="s">
        <v>502</v>
      </c>
      <c r="AC50" s="161" t="s">
        <v>502</v>
      </c>
      <c r="AD50" s="161" t="s">
        <v>502</v>
      </c>
      <c r="AE50" s="161" t="s">
        <v>502</v>
      </c>
      <c r="AF50" s="190" t="s">
        <v>502</v>
      </c>
      <c r="AG50" s="190" t="s">
        <v>502</v>
      </c>
      <c r="AH50" s="190" t="s">
        <v>502</v>
      </c>
      <c r="AI50" s="191">
        <v>5720</v>
      </c>
      <c r="AJ50" s="191">
        <v>5720</v>
      </c>
      <c r="AK50" s="191">
        <v>5420</v>
      </c>
      <c r="AL50" s="190" t="s">
        <v>502</v>
      </c>
      <c r="AM50" s="190" t="s">
        <v>502</v>
      </c>
      <c r="AN50" s="190" t="s">
        <v>502</v>
      </c>
      <c r="AO50" s="191">
        <v>5960</v>
      </c>
      <c r="AP50" s="191">
        <v>5960</v>
      </c>
      <c r="AQ50" s="191">
        <v>5640</v>
      </c>
      <c r="AR50" s="188" t="s">
        <v>502</v>
      </c>
      <c r="AS50" s="188" t="s">
        <v>502</v>
      </c>
      <c r="AT50" s="188" t="s">
        <v>502</v>
      </c>
      <c r="AU50" s="189">
        <v>5720</v>
      </c>
      <c r="AV50" s="189">
        <v>5720</v>
      </c>
      <c r="AW50" s="189">
        <v>5420</v>
      </c>
      <c r="AY50" s="8" t="s">
        <v>253</v>
      </c>
      <c r="AZ50" s="3">
        <f t="shared" si="2"/>
        <v>49</v>
      </c>
    </row>
    <row r="51" spans="1:52" ht="15" customHeight="1" x14ac:dyDescent="0.25">
      <c r="A51" s="180" t="s">
        <v>369</v>
      </c>
      <c r="B51" s="186">
        <v>3504</v>
      </c>
      <c r="C51" s="186">
        <v>4255</v>
      </c>
      <c r="D51" s="186">
        <v>3504</v>
      </c>
      <c r="E51" s="185" t="s">
        <v>502</v>
      </c>
      <c r="F51" s="186">
        <v>3220</v>
      </c>
      <c r="G51" s="186">
        <v>3136</v>
      </c>
      <c r="H51" s="187">
        <v>3942.6931834333705</v>
      </c>
      <c r="I51" s="187">
        <v>4787.5560084548069</v>
      </c>
      <c r="J51" s="187">
        <v>3942.6931834333705</v>
      </c>
      <c r="K51" s="187" t="s">
        <v>502</v>
      </c>
      <c r="L51" s="187">
        <v>3623.015357749583</v>
      </c>
      <c r="M51" s="187">
        <v>3527.6728483351208</v>
      </c>
      <c r="N51" s="189">
        <v>4388</v>
      </c>
      <c r="O51" s="189">
        <v>5329</v>
      </c>
      <c r="P51" s="189">
        <v>4388</v>
      </c>
      <c r="Q51" s="188" t="s">
        <v>502</v>
      </c>
      <c r="R51" s="189">
        <v>4032</v>
      </c>
      <c r="S51" s="189">
        <v>3926</v>
      </c>
      <c r="T51" s="191">
        <v>4731</v>
      </c>
      <c r="U51" s="191">
        <v>5745</v>
      </c>
      <c r="V51" s="191">
        <v>4731</v>
      </c>
      <c r="W51" s="190" t="s">
        <v>502</v>
      </c>
      <c r="X51" s="191">
        <v>4348</v>
      </c>
      <c r="Y51" s="191">
        <v>4233</v>
      </c>
      <c r="Z51" s="161" t="s">
        <v>502</v>
      </c>
      <c r="AA51" s="161" t="s">
        <v>502</v>
      </c>
      <c r="AB51" s="161" t="s">
        <v>502</v>
      </c>
      <c r="AC51" s="161" t="s">
        <v>502</v>
      </c>
      <c r="AD51" s="161" t="s">
        <v>502</v>
      </c>
      <c r="AE51" s="161" t="s">
        <v>502</v>
      </c>
      <c r="AF51" s="191">
        <v>5134</v>
      </c>
      <c r="AG51" s="191">
        <v>6234</v>
      </c>
      <c r="AH51" s="191">
        <v>5134</v>
      </c>
      <c r="AI51" s="190" t="s">
        <v>502</v>
      </c>
      <c r="AJ51" s="191">
        <v>4717</v>
      </c>
      <c r="AK51" s="191">
        <v>4593</v>
      </c>
      <c r="AL51" s="191">
        <v>5198</v>
      </c>
      <c r="AM51" s="191">
        <v>6312</v>
      </c>
      <c r="AN51" s="191">
        <v>5198</v>
      </c>
      <c r="AO51" s="190" t="s">
        <v>502</v>
      </c>
      <c r="AP51" s="191">
        <v>4776</v>
      </c>
      <c r="AQ51" s="191">
        <v>4651</v>
      </c>
      <c r="AR51" s="189">
        <v>5198</v>
      </c>
      <c r="AS51" s="189">
        <v>6312</v>
      </c>
      <c r="AT51" s="189">
        <v>5198</v>
      </c>
      <c r="AU51" s="188" t="s">
        <v>502</v>
      </c>
      <c r="AV51" s="189">
        <v>4776</v>
      </c>
      <c r="AW51" s="189">
        <v>4651</v>
      </c>
    </row>
    <row r="52" spans="1:52" ht="15" customHeight="1" x14ac:dyDescent="0.25">
      <c r="A52" s="180" t="s">
        <v>370</v>
      </c>
      <c r="B52" s="186">
        <v>4313</v>
      </c>
      <c r="C52" s="186">
        <v>5237</v>
      </c>
      <c r="D52" s="186">
        <v>4313</v>
      </c>
      <c r="E52" s="185" t="s">
        <v>502</v>
      </c>
      <c r="F52" s="186">
        <v>3963</v>
      </c>
      <c r="G52" s="186">
        <v>3859</v>
      </c>
      <c r="H52" s="187">
        <v>4677.7943436342757</v>
      </c>
      <c r="I52" s="187">
        <v>5680.1788458416204</v>
      </c>
      <c r="J52" s="187">
        <v>4677.7943436342757</v>
      </c>
      <c r="K52" s="187" t="s">
        <v>502</v>
      </c>
      <c r="L52" s="187">
        <v>4298.5137211774427</v>
      </c>
      <c r="M52" s="187">
        <v>4185.3949390411944</v>
      </c>
      <c r="N52" s="189">
        <v>5025</v>
      </c>
      <c r="O52" s="189">
        <v>6101</v>
      </c>
      <c r="P52" s="189">
        <v>5025</v>
      </c>
      <c r="Q52" s="188" t="s">
        <v>502</v>
      </c>
      <c r="R52" s="189">
        <v>4617</v>
      </c>
      <c r="S52" s="189">
        <v>4496</v>
      </c>
      <c r="T52" s="191">
        <v>6300</v>
      </c>
      <c r="U52" s="191">
        <v>6750</v>
      </c>
      <c r="V52" s="191">
        <v>5600</v>
      </c>
      <c r="W52" s="190" t="s">
        <v>502</v>
      </c>
      <c r="X52" s="191">
        <v>5250</v>
      </c>
      <c r="Y52" s="191">
        <v>5000</v>
      </c>
      <c r="Z52" s="161" t="s">
        <v>502</v>
      </c>
      <c r="AA52" s="161" t="s">
        <v>502</v>
      </c>
      <c r="AB52" s="161" t="s">
        <v>502</v>
      </c>
      <c r="AC52" s="161" t="s">
        <v>502</v>
      </c>
      <c r="AD52" s="161" t="s">
        <v>502</v>
      </c>
      <c r="AE52" s="161" t="s">
        <v>502</v>
      </c>
      <c r="AF52" s="191">
        <v>5784</v>
      </c>
      <c r="AG52" s="191">
        <v>7023</v>
      </c>
      <c r="AH52" s="191">
        <v>5784</v>
      </c>
      <c r="AI52" s="190" t="s">
        <v>502</v>
      </c>
      <c r="AJ52" s="191">
        <v>5315</v>
      </c>
      <c r="AK52" s="191">
        <v>5175</v>
      </c>
      <c r="AL52" s="191">
        <v>5831</v>
      </c>
      <c r="AM52" s="191">
        <v>7080</v>
      </c>
      <c r="AN52" s="191">
        <v>5831</v>
      </c>
      <c r="AO52" s="190" t="s">
        <v>502</v>
      </c>
      <c r="AP52" s="191">
        <v>5358</v>
      </c>
      <c r="AQ52" s="191">
        <v>5217</v>
      </c>
      <c r="AR52" s="189">
        <v>5831</v>
      </c>
      <c r="AS52" s="189">
        <v>7080</v>
      </c>
      <c r="AT52" s="189">
        <v>5831</v>
      </c>
      <c r="AU52" s="188" t="s">
        <v>502</v>
      </c>
      <c r="AV52" s="189">
        <v>5358</v>
      </c>
      <c r="AW52" s="189">
        <v>5217</v>
      </c>
    </row>
    <row r="53" spans="1:52" ht="15" customHeight="1" x14ac:dyDescent="0.25">
      <c r="A53" s="181" t="s">
        <v>371</v>
      </c>
      <c r="B53" s="186">
        <v>4990</v>
      </c>
      <c r="C53" s="186">
        <v>5350</v>
      </c>
      <c r="D53" s="186">
        <v>4400</v>
      </c>
      <c r="E53" s="185" t="s">
        <v>502</v>
      </c>
      <c r="F53" s="186">
        <v>4160</v>
      </c>
      <c r="G53" s="186">
        <v>3940</v>
      </c>
      <c r="H53" s="187">
        <v>5360</v>
      </c>
      <c r="I53" s="187">
        <v>5740</v>
      </c>
      <c r="J53" s="187">
        <v>4730</v>
      </c>
      <c r="K53" s="187" t="s">
        <v>502</v>
      </c>
      <c r="L53" s="187">
        <v>4470</v>
      </c>
      <c r="M53" s="187">
        <v>4230</v>
      </c>
      <c r="N53" s="189">
        <v>5690</v>
      </c>
      <c r="O53" s="189">
        <v>6100</v>
      </c>
      <c r="P53" s="189">
        <v>5020</v>
      </c>
      <c r="Q53" s="188" t="s">
        <v>502</v>
      </c>
      <c r="R53" s="189">
        <v>4750</v>
      </c>
      <c r="S53" s="189">
        <v>4500</v>
      </c>
      <c r="T53" s="191">
        <v>6220</v>
      </c>
      <c r="U53" s="191">
        <v>6670</v>
      </c>
      <c r="V53" s="191">
        <v>5490</v>
      </c>
      <c r="W53" s="190" t="s">
        <v>502</v>
      </c>
      <c r="X53" s="191">
        <v>5190</v>
      </c>
      <c r="Y53" s="191">
        <v>4910</v>
      </c>
      <c r="Z53" s="161" t="s">
        <v>502</v>
      </c>
      <c r="AA53" s="161" t="s">
        <v>502</v>
      </c>
      <c r="AB53" s="161" t="s">
        <v>502</v>
      </c>
      <c r="AC53" s="161" t="s">
        <v>502</v>
      </c>
      <c r="AD53" s="161" t="s">
        <v>502</v>
      </c>
      <c r="AE53" s="161" t="s">
        <v>502</v>
      </c>
      <c r="AF53" s="191">
        <v>6670</v>
      </c>
      <c r="AG53" s="191">
        <v>7150</v>
      </c>
      <c r="AH53" s="191">
        <v>5890</v>
      </c>
      <c r="AI53" s="190" t="s">
        <v>502</v>
      </c>
      <c r="AJ53" s="191">
        <v>5560</v>
      </c>
      <c r="AK53" s="191">
        <v>5270</v>
      </c>
      <c r="AL53" s="191">
        <v>7010</v>
      </c>
      <c r="AM53" s="191">
        <v>7510</v>
      </c>
      <c r="AN53" s="191">
        <v>6190</v>
      </c>
      <c r="AO53" s="190" t="s">
        <v>502</v>
      </c>
      <c r="AP53" s="191">
        <v>5840</v>
      </c>
      <c r="AQ53" s="191">
        <v>5540</v>
      </c>
      <c r="AR53" s="189">
        <v>6610</v>
      </c>
      <c r="AS53" s="189">
        <v>7080</v>
      </c>
      <c r="AT53" s="189">
        <v>5830</v>
      </c>
      <c r="AU53" s="188" t="s">
        <v>502</v>
      </c>
      <c r="AV53" s="189">
        <v>5510</v>
      </c>
      <c r="AW53" s="189">
        <v>5220</v>
      </c>
    </row>
    <row r="54" spans="1:52" ht="15" customHeight="1" x14ac:dyDescent="0.25">
      <c r="A54" s="180" t="s">
        <v>372</v>
      </c>
      <c r="B54" s="186">
        <v>6726</v>
      </c>
      <c r="C54" s="186">
        <v>8168</v>
      </c>
      <c r="D54" s="186">
        <v>6726</v>
      </c>
      <c r="E54" s="186">
        <v>6181</v>
      </c>
      <c r="F54" s="186">
        <v>6181</v>
      </c>
      <c r="G54" s="186">
        <v>6018</v>
      </c>
      <c r="H54" s="187">
        <v>7879.1101343949158</v>
      </c>
      <c r="I54" s="187">
        <v>9567.4908774795422</v>
      </c>
      <c r="J54" s="187">
        <v>7879.1101343949158</v>
      </c>
      <c r="K54" s="187">
        <v>7240.2633667412738</v>
      </c>
      <c r="L54" s="187">
        <v>7240.2633667412738</v>
      </c>
      <c r="M54" s="187">
        <v>7049.730120248083</v>
      </c>
      <c r="N54" s="189">
        <v>8714</v>
      </c>
      <c r="O54" s="189">
        <v>10582</v>
      </c>
      <c r="P54" s="189">
        <v>8714</v>
      </c>
      <c r="Q54" s="189">
        <v>8008</v>
      </c>
      <c r="R54" s="189">
        <v>8008</v>
      </c>
      <c r="S54" s="189">
        <v>7797</v>
      </c>
      <c r="T54" s="191">
        <v>9336</v>
      </c>
      <c r="U54" s="191">
        <v>11337</v>
      </c>
      <c r="V54" s="191">
        <v>9336</v>
      </c>
      <c r="W54" s="191">
        <v>8579</v>
      </c>
      <c r="X54" s="191">
        <v>8579</v>
      </c>
      <c r="Y54" s="191">
        <v>8353</v>
      </c>
      <c r="Z54" s="161" t="s">
        <v>502</v>
      </c>
      <c r="AA54" s="161" t="s">
        <v>502</v>
      </c>
      <c r="AB54" s="161" t="s">
        <v>502</v>
      </c>
      <c r="AC54" s="161" t="s">
        <v>502</v>
      </c>
      <c r="AD54" s="161" t="s">
        <v>502</v>
      </c>
      <c r="AE54" s="161" t="s">
        <v>502</v>
      </c>
      <c r="AF54" s="191">
        <v>9369</v>
      </c>
      <c r="AG54" s="191">
        <v>11377</v>
      </c>
      <c r="AH54" s="191">
        <v>9369</v>
      </c>
      <c r="AI54" s="191">
        <v>8609</v>
      </c>
      <c r="AJ54" s="191">
        <v>8609</v>
      </c>
      <c r="AK54" s="191">
        <v>8383</v>
      </c>
      <c r="AL54" s="191">
        <v>9369</v>
      </c>
      <c r="AM54" s="191">
        <v>11377</v>
      </c>
      <c r="AN54" s="191">
        <v>9369</v>
      </c>
      <c r="AO54" s="191">
        <v>8609</v>
      </c>
      <c r="AP54" s="191">
        <v>8609</v>
      </c>
      <c r="AQ54" s="191">
        <v>8383</v>
      </c>
      <c r="AR54" s="189">
        <v>9369</v>
      </c>
      <c r="AS54" s="189">
        <v>11377</v>
      </c>
      <c r="AT54" s="189">
        <v>9369</v>
      </c>
      <c r="AU54" s="189">
        <v>8609</v>
      </c>
      <c r="AV54" s="189">
        <v>8609</v>
      </c>
      <c r="AW54" s="189">
        <v>8383</v>
      </c>
    </row>
    <row r="55" spans="1:52" ht="15" customHeight="1" x14ac:dyDescent="0.25">
      <c r="A55" s="180" t="s">
        <v>373</v>
      </c>
      <c r="B55" s="186">
        <v>5102</v>
      </c>
      <c r="C55" s="186">
        <v>6195</v>
      </c>
      <c r="D55" s="186">
        <v>5102</v>
      </c>
      <c r="E55" s="186">
        <v>4688</v>
      </c>
      <c r="F55" s="186">
        <v>4688</v>
      </c>
      <c r="G55" s="186">
        <v>4565</v>
      </c>
      <c r="H55" s="187">
        <v>5420.5212871144113</v>
      </c>
      <c r="I55" s="187">
        <v>6582.0615629246422</v>
      </c>
      <c r="J55" s="187">
        <v>5420.5212871144113</v>
      </c>
      <c r="K55" s="187">
        <v>4981.0195611321606</v>
      </c>
      <c r="L55" s="187">
        <v>4981.0195611321606</v>
      </c>
      <c r="M55" s="187">
        <v>4849.9400989971045</v>
      </c>
      <c r="N55" s="189">
        <v>6186</v>
      </c>
      <c r="O55" s="189">
        <v>7512</v>
      </c>
      <c r="P55" s="189">
        <v>6186</v>
      </c>
      <c r="Q55" s="189">
        <v>5685</v>
      </c>
      <c r="R55" s="189">
        <v>5685</v>
      </c>
      <c r="S55" s="189">
        <v>5535</v>
      </c>
      <c r="T55" s="191">
        <v>6408</v>
      </c>
      <c r="U55" s="191">
        <v>7781</v>
      </c>
      <c r="V55" s="191">
        <v>6408</v>
      </c>
      <c r="W55" s="191">
        <v>5888</v>
      </c>
      <c r="X55" s="191">
        <v>5888</v>
      </c>
      <c r="Y55" s="191">
        <v>5733</v>
      </c>
      <c r="Z55" s="161" t="s">
        <v>502</v>
      </c>
      <c r="AA55" s="161" t="s">
        <v>502</v>
      </c>
      <c r="AB55" s="161" t="s">
        <v>502</v>
      </c>
      <c r="AC55" s="161" t="s">
        <v>502</v>
      </c>
      <c r="AD55" s="161" t="s">
        <v>502</v>
      </c>
      <c r="AE55" s="161" t="s">
        <v>502</v>
      </c>
      <c r="AF55" s="191">
        <v>7159</v>
      </c>
      <c r="AG55" s="191">
        <v>8694</v>
      </c>
      <c r="AH55" s="191">
        <v>7159</v>
      </c>
      <c r="AI55" s="191">
        <v>6579</v>
      </c>
      <c r="AJ55" s="191">
        <v>6579</v>
      </c>
      <c r="AK55" s="191">
        <v>6406</v>
      </c>
      <c r="AL55" s="191">
        <v>7553</v>
      </c>
      <c r="AM55" s="191">
        <v>9172</v>
      </c>
      <c r="AN55" s="191">
        <v>7553</v>
      </c>
      <c r="AO55" s="191">
        <v>6941</v>
      </c>
      <c r="AP55" s="191">
        <v>6941</v>
      </c>
      <c r="AQ55" s="191">
        <v>6758</v>
      </c>
      <c r="AR55" s="189">
        <v>7317</v>
      </c>
      <c r="AS55" s="189">
        <v>8885</v>
      </c>
      <c r="AT55" s="189">
        <v>7317</v>
      </c>
      <c r="AU55" s="189">
        <v>6724</v>
      </c>
      <c r="AV55" s="189">
        <v>6724</v>
      </c>
      <c r="AW55" s="189">
        <v>6547</v>
      </c>
    </row>
    <row r="56" spans="1:52" ht="15" customHeight="1" x14ac:dyDescent="0.25">
      <c r="A56" s="180" t="s">
        <v>374</v>
      </c>
      <c r="B56" s="185" t="s">
        <v>502</v>
      </c>
      <c r="C56" s="185" t="s">
        <v>502</v>
      </c>
      <c r="D56" s="185" t="s">
        <v>502</v>
      </c>
      <c r="E56" s="186">
        <v>3865</v>
      </c>
      <c r="F56" s="186">
        <v>3865</v>
      </c>
      <c r="G56" s="186">
        <v>3764</v>
      </c>
      <c r="H56" s="187">
        <v>0</v>
      </c>
      <c r="I56" s="187">
        <v>0</v>
      </c>
      <c r="J56" s="187">
        <v>0</v>
      </c>
      <c r="K56" s="187">
        <v>4378.7028839678287</v>
      </c>
      <c r="L56" s="187">
        <v>4378.7028839678287</v>
      </c>
      <c r="M56" s="187">
        <v>4263.4738607055178</v>
      </c>
      <c r="N56" s="188" t="s">
        <v>502</v>
      </c>
      <c r="O56" s="188" t="s">
        <v>502</v>
      </c>
      <c r="P56" s="188" t="s">
        <v>502</v>
      </c>
      <c r="Q56" s="189">
        <v>4626</v>
      </c>
      <c r="R56" s="189">
        <v>4626</v>
      </c>
      <c r="S56" s="189">
        <v>4504</v>
      </c>
      <c r="T56" s="190" t="s">
        <v>502</v>
      </c>
      <c r="U56" s="190" t="s">
        <v>502</v>
      </c>
      <c r="V56" s="190" t="s">
        <v>502</v>
      </c>
      <c r="W56" s="191">
        <v>5072</v>
      </c>
      <c r="X56" s="191">
        <v>5072</v>
      </c>
      <c r="Y56" s="191">
        <v>4939</v>
      </c>
      <c r="Z56" s="161" t="s">
        <v>502</v>
      </c>
      <c r="AA56" s="161" t="s">
        <v>502</v>
      </c>
      <c r="AB56" s="161" t="s">
        <v>502</v>
      </c>
      <c r="AC56" s="161" t="s">
        <v>502</v>
      </c>
      <c r="AD56" s="161" t="s">
        <v>502</v>
      </c>
      <c r="AE56" s="161" t="s">
        <v>502</v>
      </c>
      <c r="AF56" s="190" t="s">
        <v>502</v>
      </c>
      <c r="AG56" s="190" t="s">
        <v>502</v>
      </c>
      <c r="AH56" s="190" t="s">
        <v>502</v>
      </c>
      <c r="AI56" s="191">
        <v>5418</v>
      </c>
      <c r="AJ56" s="191">
        <v>5418</v>
      </c>
      <c r="AK56" s="191">
        <v>5276</v>
      </c>
      <c r="AL56" s="190" t="s">
        <v>502</v>
      </c>
      <c r="AM56" s="190" t="s">
        <v>502</v>
      </c>
      <c r="AN56" s="190" t="s">
        <v>502</v>
      </c>
      <c r="AO56" s="191">
        <v>5618</v>
      </c>
      <c r="AP56" s="191">
        <v>5618</v>
      </c>
      <c r="AQ56" s="191">
        <v>5470</v>
      </c>
      <c r="AR56" s="188" t="s">
        <v>502</v>
      </c>
      <c r="AS56" s="188" t="s">
        <v>502</v>
      </c>
      <c r="AT56" s="188" t="s">
        <v>502</v>
      </c>
      <c r="AU56" s="189">
        <v>5618</v>
      </c>
      <c r="AV56" s="189">
        <v>5618</v>
      </c>
      <c r="AW56" s="189">
        <v>5470</v>
      </c>
    </row>
    <row r="57" spans="1:52" ht="15" customHeight="1" x14ac:dyDescent="0.25">
      <c r="A57" s="180" t="s">
        <v>419</v>
      </c>
      <c r="B57" s="186">
        <v>5700</v>
      </c>
      <c r="C57" s="186">
        <v>6100</v>
      </c>
      <c r="D57" s="186">
        <v>5050</v>
      </c>
      <c r="E57" s="186">
        <v>4750</v>
      </c>
      <c r="F57" s="186">
        <v>4750</v>
      </c>
      <c r="G57" s="186">
        <v>4500</v>
      </c>
      <c r="H57" s="187">
        <v>7700</v>
      </c>
      <c r="I57" s="187">
        <v>8250</v>
      </c>
      <c r="J57" s="187">
        <v>6800</v>
      </c>
      <c r="K57" s="187">
        <v>6400</v>
      </c>
      <c r="L57" s="187">
        <v>6400</v>
      </c>
      <c r="M57" s="187">
        <v>6100</v>
      </c>
      <c r="N57" s="189">
        <v>7900</v>
      </c>
      <c r="O57" s="189">
        <v>8450</v>
      </c>
      <c r="P57" s="189">
        <v>7000</v>
      </c>
      <c r="Q57" s="189">
        <v>6600</v>
      </c>
      <c r="R57" s="189">
        <v>6600</v>
      </c>
      <c r="S57" s="189">
        <v>6250</v>
      </c>
      <c r="T57" s="191">
        <v>8350</v>
      </c>
      <c r="U57" s="191">
        <v>8950</v>
      </c>
      <c r="V57" s="191">
        <v>7350</v>
      </c>
      <c r="W57" s="191">
        <v>6950</v>
      </c>
      <c r="X57" s="191">
        <v>6950</v>
      </c>
      <c r="Y57" s="191">
        <v>6600</v>
      </c>
      <c r="Z57" s="161" t="s">
        <v>502</v>
      </c>
      <c r="AA57" s="161" t="s">
        <v>502</v>
      </c>
      <c r="AB57" s="161" t="s">
        <v>502</v>
      </c>
      <c r="AC57" s="161" t="s">
        <v>502</v>
      </c>
      <c r="AD57" s="161" t="s">
        <v>502</v>
      </c>
      <c r="AE57" s="161" t="s">
        <v>502</v>
      </c>
      <c r="AF57" s="191">
        <v>9030</v>
      </c>
      <c r="AG57" s="191">
        <v>9660</v>
      </c>
      <c r="AH57" s="191">
        <v>7930</v>
      </c>
      <c r="AI57" s="191">
        <v>7510</v>
      </c>
      <c r="AJ57" s="191">
        <v>7510</v>
      </c>
      <c r="AK57" s="191">
        <v>7090</v>
      </c>
      <c r="AL57" s="191">
        <v>9700</v>
      </c>
      <c r="AM57" s="191">
        <v>10350</v>
      </c>
      <c r="AN57" s="191">
        <v>8550</v>
      </c>
      <c r="AO57" s="191">
        <v>8050</v>
      </c>
      <c r="AP57" s="191">
        <v>8050</v>
      </c>
      <c r="AQ57" s="191">
        <v>7650</v>
      </c>
      <c r="AR57" s="189">
        <v>8484</v>
      </c>
      <c r="AS57" s="189">
        <v>10302</v>
      </c>
      <c r="AT57" s="189">
        <v>8484</v>
      </c>
      <c r="AU57" s="189">
        <v>7796</v>
      </c>
      <c r="AV57" s="189">
        <v>7796</v>
      </c>
      <c r="AW57" s="189">
        <v>7591</v>
      </c>
    </row>
    <row r="58" spans="1:52" ht="15" customHeight="1" x14ac:dyDescent="0.25">
      <c r="A58" s="180" t="s">
        <v>375</v>
      </c>
      <c r="B58" s="186">
        <v>1513</v>
      </c>
      <c r="C58" s="186">
        <v>1550</v>
      </c>
      <c r="D58" s="186">
        <v>1513</v>
      </c>
      <c r="E58" s="185" t="s">
        <v>502</v>
      </c>
      <c r="F58" s="185" t="s">
        <v>502</v>
      </c>
      <c r="G58" s="186">
        <v>1354</v>
      </c>
      <c r="H58" s="187">
        <v>1100</v>
      </c>
      <c r="I58" s="187">
        <v>1150</v>
      </c>
      <c r="J58" s="187">
        <v>950</v>
      </c>
      <c r="K58" s="187" t="s">
        <v>502</v>
      </c>
      <c r="L58" s="187" t="s">
        <v>502</v>
      </c>
      <c r="M58" s="187">
        <v>850</v>
      </c>
      <c r="N58" s="189">
        <v>1200</v>
      </c>
      <c r="O58" s="189">
        <v>1300</v>
      </c>
      <c r="P58" s="189">
        <v>1050</v>
      </c>
      <c r="Q58" s="188" t="s">
        <v>502</v>
      </c>
      <c r="R58" s="188" t="s">
        <v>502</v>
      </c>
      <c r="S58" s="189">
        <v>950</v>
      </c>
      <c r="T58" s="191">
        <v>1950</v>
      </c>
      <c r="U58" s="191">
        <v>2100</v>
      </c>
      <c r="V58" s="191">
        <v>1700</v>
      </c>
      <c r="W58" s="190" t="s">
        <v>502</v>
      </c>
      <c r="X58" s="190" t="s">
        <v>502</v>
      </c>
      <c r="Y58" s="191">
        <v>1550</v>
      </c>
      <c r="Z58" s="161" t="s">
        <v>502</v>
      </c>
      <c r="AA58" s="161" t="s">
        <v>502</v>
      </c>
      <c r="AB58" s="161" t="s">
        <v>502</v>
      </c>
      <c r="AC58" s="161" t="s">
        <v>502</v>
      </c>
      <c r="AD58" s="161" t="s">
        <v>502</v>
      </c>
      <c r="AE58" s="161" t="s">
        <v>502</v>
      </c>
      <c r="AF58" s="191">
        <v>2730</v>
      </c>
      <c r="AG58" s="191">
        <v>2890</v>
      </c>
      <c r="AH58" s="191">
        <v>2420</v>
      </c>
      <c r="AI58" s="190" t="s">
        <v>502</v>
      </c>
      <c r="AJ58" s="190" t="s">
        <v>502</v>
      </c>
      <c r="AK58" s="191">
        <v>2150</v>
      </c>
      <c r="AL58" s="191">
        <v>2800</v>
      </c>
      <c r="AM58" s="191">
        <v>3000</v>
      </c>
      <c r="AN58" s="191">
        <v>2450</v>
      </c>
      <c r="AO58" s="190" t="s">
        <v>502</v>
      </c>
      <c r="AP58" s="190" t="s">
        <v>502</v>
      </c>
      <c r="AQ58" s="191">
        <v>2200</v>
      </c>
      <c r="AR58" s="189">
        <v>3300</v>
      </c>
      <c r="AS58" s="189">
        <v>3550</v>
      </c>
      <c r="AT58" s="189">
        <v>2900</v>
      </c>
      <c r="AU58" s="188" t="s">
        <v>502</v>
      </c>
      <c r="AV58" s="188" t="s">
        <v>502</v>
      </c>
      <c r="AW58" s="189">
        <v>2600</v>
      </c>
    </row>
    <row r="59" spans="1:52" ht="15" customHeight="1" x14ac:dyDescent="0.25">
      <c r="A59" s="180" t="s">
        <v>376</v>
      </c>
      <c r="B59" s="186">
        <v>667</v>
      </c>
      <c r="C59" s="186">
        <v>810</v>
      </c>
      <c r="D59" s="186">
        <v>667</v>
      </c>
      <c r="E59" s="186">
        <v>613</v>
      </c>
      <c r="F59" s="186">
        <v>613</v>
      </c>
      <c r="G59" s="186">
        <v>597</v>
      </c>
      <c r="H59" s="187">
        <v>757.68629528968961</v>
      </c>
      <c r="I59" s="187">
        <v>920.04764428033752</v>
      </c>
      <c r="J59" s="187">
        <v>757.68629528968961</v>
      </c>
      <c r="K59" s="187">
        <v>696.25227134728232</v>
      </c>
      <c r="L59" s="187">
        <v>696.25227134728232</v>
      </c>
      <c r="M59" s="187">
        <v>677.92984315393278</v>
      </c>
      <c r="N59" s="189">
        <v>758</v>
      </c>
      <c r="O59" s="189">
        <v>920</v>
      </c>
      <c r="P59" s="189">
        <v>758</v>
      </c>
      <c r="Q59" s="189">
        <v>696</v>
      </c>
      <c r="R59" s="189">
        <v>696</v>
      </c>
      <c r="S59" s="189">
        <v>678</v>
      </c>
      <c r="T59" s="191">
        <v>1100</v>
      </c>
      <c r="U59" s="191">
        <v>1150</v>
      </c>
      <c r="V59" s="191">
        <v>950</v>
      </c>
      <c r="W59" s="191">
        <v>900</v>
      </c>
      <c r="X59" s="191">
        <v>900</v>
      </c>
      <c r="Y59" s="191">
        <v>850</v>
      </c>
      <c r="Z59" s="161" t="s">
        <v>502</v>
      </c>
      <c r="AA59" s="161" t="s">
        <v>502</v>
      </c>
      <c r="AB59" s="161" t="s">
        <v>502</v>
      </c>
      <c r="AC59" s="161" t="s">
        <v>502</v>
      </c>
      <c r="AD59" s="161" t="s">
        <v>502</v>
      </c>
      <c r="AE59" s="161" t="s">
        <v>502</v>
      </c>
      <c r="AF59" s="191">
        <v>1100</v>
      </c>
      <c r="AG59" s="191">
        <v>1210</v>
      </c>
      <c r="AH59" s="191">
        <v>1000</v>
      </c>
      <c r="AI59" s="191">
        <v>950</v>
      </c>
      <c r="AJ59" s="191">
        <v>950</v>
      </c>
      <c r="AK59" s="191">
        <v>890</v>
      </c>
      <c r="AL59" s="191">
        <v>1450</v>
      </c>
      <c r="AM59" s="191">
        <v>1550</v>
      </c>
      <c r="AN59" s="191">
        <v>1250</v>
      </c>
      <c r="AO59" s="191">
        <v>1200</v>
      </c>
      <c r="AP59" s="191">
        <v>1200</v>
      </c>
      <c r="AQ59" s="191">
        <v>1150</v>
      </c>
      <c r="AR59" s="189">
        <v>1150</v>
      </c>
      <c r="AS59" s="189">
        <v>1200</v>
      </c>
      <c r="AT59" s="189">
        <v>1000</v>
      </c>
      <c r="AU59" s="189">
        <v>950</v>
      </c>
      <c r="AV59" s="189">
        <v>950</v>
      </c>
      <c r="AW59" s="189">
        <v>900</v>
      </c>
    </row>
    <row r="60" spans="1:52" ht="15" customHeight="1" x14ac:dyDescent="0.25">
      <c r="A60" s="180" t="s">
        <v>377</v>
      </c>
      <c r="B60" s="186">
        <v>1151</v>
      </c>
      <c r="C60" s="186">
        <v>1398</v>
      </c>
      <c r="D60" s="186">
        <v>1151</v>
      </c>
      <c r="E60" s="186">
        <v>1058</v>
      </c>
      <c r="F60" s="186">
        <v>1058</v>
      </c>
      <c r="G60" s="186">
        <v>1030</v>
      </c>
      <c r="H60" s="187">
        <v>1105.9159038439766</v>
      </c>
      <c r="I60" s="187">
        <v>1342.8978832391144</v>
      </c>
      <c r="J60" s="187">
        <v>1105.9159038439766</v>
      </c>
      <c r="K60" s="187">
        <v>1016.2470467755459</v>
      </c>
      <c r="L60" s="187">
        <v>1016.2470467755459</v>
      </c>
      <c r="M60" s="187">
        <v>989.50370343934742</v>
      </c>
      <c r="N60" s="189">
        <v>1319</v>
      </c>
      <c r="O60" s="189">
        <v>1602</v>
      </c>
      <c r="P60" s="189">
        <v>1319</v>
      </c>
      <c r="Q60" s="189">
        <v>1212</v>
      </c>
      <c r="R60" s="189">
        <v>1212</v>
      </c>
      <c r="S60" s="189">
        <v>1180</v>
      </c>
      <c r="T60" s="191">
        <v>1648</v>
      </c>
      <c r="U60" s="191">
        <v>2001</v>
      </c>
      <c r="V60" s="191">
        <v>1648</v>
      </c>
      <c r="W60" s="191">
        <v>1515</v>
      </c>
      <c r="X60" s="191">
        <v>1515</v>
      </c>
      <c r="Y60" s="191">
        <v>1475</v>
      </c>
      <c r="Z60" s="161" t="s">
        <v>502</v>
      </c>
      <c r="AA60" s="161" t="s">
        <v>502</v>
      </c>
      <c r="AB60" s="161" t="s">
        <v>502</v>
      </c>
      <c r="AC60" s="161" t="s">
        <v>502</v>
      </c>
      <c r="AD60" s="161" t="s">
        <v>502</v>
      </c>
      <c r="AE60" s="161" t="s">
        <v>502</v>
      </c>
      <c r="AF60" s="191">
        <v>1620</v>
      </c>
      <c r="AG60" s="191">
        <v>1967</v>
      </c>
      <c r="AH60" s="191">
        <v>1620</v>
      </c>
      <c r="AI60" s="191">
        <v>1489</v>
      </c>
      <c r="AJ60" s="191">
        <v>1489</v>
      </c>
      <c r="AK60" s="191">
        <v>1449</v>
      </c>
      <c r="AL60" s="191">
        <v>1857</v>
      </c>
      <c r="AM60" s="191">
        <v>2254</v>
      </c>
      <c r="AN60" s="191">
        <v>1857</v>
      </c>
      <c r="AO60" s="191">
        <v>1706</v>
      </c>
      <c r="AP60" s="191">
        <v>1706</v>
      </c>
      <c r="AQ60" s="191">
        <v>1661</v>
      </c>
      <c r="AR60" s="189">
        <v>2111</v>
      </c>
      <c r="AS60" s="189">
        <v>2564</v>
      </c>
      <c r="AT60" s="189">
        <v>2111</v>
      </c>
      <c r="AU60" s="189">
        <v>1940</v>
      </c>
      <c r="AV60" s="189">
        <v>1940</v>
      </c>
      <c r="AW60" s="189">
        <v>1889</v>
      </c>
    </row>
    <row r="61" spans="1:52" ht="15" customHeight="1" x14ac:dyDescent="0.25">
      <c r="A61" s="180" t="s">
        <v>379</v>
      </c>
      <c r="B61" s="185" t="s">
        <v>502</v>
      </c>
      <c r="C61" s="185" t="s">
        <v>502</v>
      </c>
      <c r="D61" s="185" t="s">
        <v>502</v>
      </c>
      <c r="E61" s="186">
        <v>5642</v>
      </c>
      <c r="F61" s="186">
        <v>5642</v>
      </c>
      <c r="G61" s="186">
        <v>5494</v>
      </c>
      <c r="H61" s="187" t="s">
        <v>502</v>
      </c>
      <c r="I61" s="187" t="s">
        <v>502</v>
      </c>
      <c r="J61" s="187" t="s">
        <v>502</v>
      </c>
      <c r="K61" s="187">
        <v>6067.870826271017</v>
      </c>
      <c r="L61" s="187">
        <v>6067.870826271017</v>
      </c>
      <c r="M61" s="187">
        <v>5908.1900150533584</v>
      </c>
      <c r="N61" s="188" t="s">
        <v>502</v>
      </c>
      <c r="O61" s="188" t="s">
        <v>502</v>
      </c>
      <c r="P61" s="188" t="s">
        <v>502</v>
      </c>
      <c r="Q61" s="189">
        <v>6684</v>
      </c>
      <c r="R61" s="189">
        <v>6684</v>
      </c>
      <c r="S61" s="189">
        <v>6508</v>
      </c>
      <c r="T61" s="190" t="s">
        <v>502</v>
      </c>
      <c r="U61" s="190" t="s">
        <v>502</v>
      </c>
      <c r="V61" s="190" t="s">
        <v>502</v>
      </c>
      <c r="W61" s="191">
        <v>7212</v>
      </c>
      <c r="X61" s="191">
        <v>7212</v>
      </c>
      <c r="Y61" s="191">
        <v>7022</v>
      </c>
      <c r="Z61" s="161" t="s">
        <v>502</v>
      </c>
      <c r="AA61" s="161" t="s">
        <v>502</v>
      </c>
      <c r="AB61" s="161" t="s">
        <v>502</v>
      </c>
      <c r="AC61" s="161" t="s">
        <v>502</v>
      </c>
      <c r="AD61" s="161" t="s">
        <v>502</v>
      </c>
      <c r="AE61" s="161" t="s">
        <v>502</v>
      </c>
      <c r="AF61" s="190" t="s">
        <v>502</v>
      </c>
      <c r="AG61" s="190" t="s">
        <v>502</v>
      </c>
      <c r="AH61" s="190" t="s">
        <v>502</v>
      </c>
      <c r="AI61" s="191">
        <v>7739</v>
      </c>
      <c r="AJ61" s="191">
        <v>7739</v>
      </c>
      <c r="AK61" s="191">
        <v>7535</v>
      </c>
      <c r="AL61" s="190" t="s">
        <v>502</v>
      </c>
      <c r="AM61" s="190" t="s">
        <v>502</v>
      </c>
      <c r="AN61" s="190" t="s">
        <v>502</v>
      </c>
      <c r="AO61" s="191">
        <v>8036</v>
      </c>
      <c r="AP61" s="191">
        <v>8036</v>
      </c>
      <c r="AQ61" s="191">
        <v>7825</v>
      </c>
      <c r="AR61" s="188" t="s">
        <v>502</v>
      </c>
      <c r="AS61" s="188" t="s">
        <v>502</v>
      </c>
      <c r="AT61" s="188" t="s">
        <v>502</v>
      </c>
      <c r="AU61" s="189">
        <v>8066</v>
      </c>
      <c r="AV61" s="189">
        <v>8066</v>
      </c>
      <c r="AW61" s="189">
        <v>7853</v>
      </c>
    </row>
    <row r="62" spans="1:52" ht="15" customHeight="1" x14ac:dyDescent="0.25">
      <c r="A62" s="180" t="s">
        <v>420</v>
      </c>
      <c r="B62" s="185" t="s">
        <v>502</v>
      </c>
      <c r="C62" s="185" t="s">
        <v>502</v>
      </c>
      <c r="D62" s="185" t="s">
        <v>502</v>
      </c>
      <c r="E62" s="186">
        <v>2390</v>
      </c>
      <c r="F62" s="186">
        <v>2390</v>
      </c>
      <c r="G62" s="186">
        <v>2327</v>
      </c>
      <c r="H62" s="187" t="s">
        <v>502</v>
      </c>
      <c r="I62" s="187" t="s">
        <v>502</v>
      </c>
      <c r="J62" s="187" t="s">
        <v>502</v>
      </c>
      <c r="K62" s="187">
        <v>3200</v>
      </c>
      <c r="L62" s="187">
        <v>3200</v>
      </c>
      <c r="M62" s="187">
        <v>3050</v>
      </c>
      <c r="N62" s="188" t="s">
        <v>502</v>
      </c>
      <c r="O62" s="188" t="s">
        <v>502</v>
      </c>
      <c r="P62" s="188" t="s">
        <v>502</v>
      </c>
      <c r="Q62" s="189">
        <v>3200</v>
      </c>
      <c r="R62" s="189">
        <v>3200</v>
      </c>
      <c r="S62" s="189">
        <v>3050</v>
      </c>
      <c r="T62" s="190" t="s">
        <v>502</v>
      </c>
      <c r="U62" s="190" t="s">
        <v>502</v>
      </c>
      <c r="V62" s="190" t="s">
        <v>502</v>
      </c>
      <c r="W62" s="191">
        <v>3716</v>
      </c>
      <c r="X62" s="191">
        <v>3716</v>
      </c>
      <c r="Y62" s="191">
        <v>3618</v>
      </c>
      <c r="Z62" s="161" t="s">
        <v>502</v>
      </c>
      <c r="AA62" s="161" t="s">
        <v>502</v>
      </c>
      <c r="AB62" s="161" t="s">
        <v>502</v>
      </c>
      <c r="AC62" s="161" t="s">
        <v>502</v>
      </c>
      <c r="AD62" s="161" t="s">
        <v>502</v>
      </c>
      <c r="AE62" s="161" t="s">
        <v>502</v>
      </c>
      <c r="AF62" s="190" t="s">
        <v>502</v>
      </c>
      <c r="AG62" s="190" t="s">
        <v>502</v>
      </c>
      <c r="AH62" s="190" t="s">
        <v>502</v>
      </c>
      <c r="AI62" s="191">
        <v>4100</v>
      </c>
      <c r="AJ62" s="191">
        <v>4100</v>
      </c>
      <c r="AK62" s="191">
        <v>3890</v>
      </c>
      <c r="AL62" s="190" t="s">
        <v>502</v>
      </c>
      <c r="AM62" s="190" t="s">
        <v>502</v>
      </c>
      <c r="AN62" s="190" t="s">
        <v>502</v>
      </c>
      <c r="AO62" s="191">
        <v>4800</v>
      </c>
      <c r="AP62" s="191">
        <v>4800</v>
      </c>
      <c r="AQ62" s="191">
        <v>4550</v>
      </c>
      <c r="AR62" s="188" t="s">
        <v>502</v>
      </c>
      <c r="AS62" s="188" t="s">
        <v>502</v>
      </c>
      <c r="AT62" s="188" t="s">
        <v>502</v>
      </c>
      <c r="AU62" s="189">
        <v>4450</v>
      </c>
      <c r="AV62" s="189">
        <v>4450</v>
      </c>
      <c r="AW62" s="189">
        <v>4250</v>
      </c>
    </row>
    <row r="63" spans="1:52" ht="15" customHeight="1" x14ac:dyDescent="0.25">
      <c r="A63" s="180" t="s">
        <v>380</v>
      </c>
      <c r="B63" s="185" t="s">
        <v>502</v>
      </c>
      <c r="C63" s="185" t="s">
        <v>502</v>
      </c>
      <c r="D63" s="185" t="s">
        <v>502</v>
      </c>
      <c r="E63" s="186">
        <v>1808</v>
      </c>
      <c r="F63" s="186">
        <v>1808</v>
      </c>
      <c r="G63" s="186">
        <v>1760</v>
      </c>
      <c r="H63" s="187" t="s">
        <v>502</v>
      </c>
      <c r="I63" s="187" t="s">
        <v>502</v>
      </c>
      <c r="J63" s="187" t="s">
        <v>502</v>
      </c>
      <c r="K63" s="187">
        <v>1173.1709734513274</v>
      </c>
      <c r="L63" s="187">
        <v>1173.1709734513274</v>
      </c>
      <c r="M63" s="187">
        <v>1142.2980530973452</v>
      </c>
      <c r="N63" s="188" t="s">
        <v>502</v>
      </c>
      <c r="O63" s="188" t="s">
        <v>502</v>
      </c>
      <c r="P63" s="188" t="s">
        <v>502</v>
      </c>
      <c r="Q63" s="189">
        <v>2138</v>
      </c>
      <c r="R63" s="189">
        <v>2138</v>
      </c>
      <c r="S63" s="189">
        <v>2082</v>
      </c>
      <c r="T63" s="190" t="s">
        <v>502</v>
      </c>
      <c r="U63" s="190" t="s">
        <v>502</v>
      </c>
      <c r="V63" s="190" t="s">
        <v>502</v>
      </c>
      <c r="W63" s="191">
        <v>2928</v>
      </c>
      <c r="X63" s="191">
        <v>2928</v>
      </c>
      <c r="Y63" s="191">
        <v>2851</v>
      </c>
      <c r="Z63" s="161" t="s">
        <v>502</v>
      </c>
      <c r="AA63" s="161" t="s">
        <v>502</v>
      </c>
      <c r="AB63" s="161" t="s">
        <v>502</v>
      </c>
      <c r="AC63" s="161" t="s">
        <v>502</v>
      </c>
      <c r="AD63" s="161" t="s">
        <v>502</v>
      </c>
      <c r="AE63" s="161" t="s">
        <v>502</v>
      </c>
      <c r="AF63" s="190" t="s">
        <v>502</v>
      </c>
      <c r="AG63" s="190" t="s">
        <v>502</v>
      </c>
      <c r="AH63" s="190" t="s">
        <v>502</v>
      </c>
      <c r="AI63" s="191">
        <v>3082</v>
      </c>
      <c r="AJ63" s="191">
        <v>3082</v>
      </c>
      <c r="AK63" s="191">
        <v>3001</v>
      </c>
      <c r="AL63" s="190" t="s">
        <v>502</v>
      </c>
      <c r="AM63" s="190" t="s">
        <v>502</v>
      </c>
      <c r="AN63" s="190" t="s">
        <v>502</v>
      </c>
      <c r="AO63" s="191">
        <v>3319</v>
      </c>
      <c r="AP63" s="191">
        <v>3319</v>
      </c>
      <c r="AQ63" s="191">
        <v>3232</v>
      </c>
      <c r="AR63" s="188" t="s">
        <v>502</v>
      </c>
      <c r="AS63" s="188" t="s">
        <v>502</v>
      </c>
      <c r="AT63" s="188" t="s">
        <v>502</v>
      </c>
      <c r="AU63" s="189">
        <v>3642</v>
      </c>
      <c r="AV63" s="189">
        <v>3642</v>
      </c>
      <c r="AW63" s="189">
        <v>3546</v>
      </c>
    </row>
    <row r="64" spans="1:52" ht="15" customHeight="1" x14ac:dyDescent="0.25">
      <c r="A64" s="180" t="s">
        <v>381</v>
      </c>
      <c r="B64" s="185" t="s">
        <v>502</v>
      </c>
      <c r="C64" s="185" t="s">
        <v>502</v>
      </c>
      <c r="D64" s="185" t="s">
        <v>502</v>
      </c>
      <c r="E64" s="186">
        <v>2250</v>
      </c>
      <c r="F64" s="186">
        <v>2250</v>
      </c>
      <c r="G64" s="186">
        <v>2100</v>
      </c>
      <c r="H64" s="187" t="s">
        <v>502</v>
      </c>
      <c r="I64" s="187" t="s">
        <v>502</v>
      </c>
      <c r="J64" s="187" t="s">
        <v>502</v>
      </c>
      <c r="K64" s="187">
        <v>2020.9258834609157</v>
      </c>
      <c r="L64" s="187">
        <v>2020.9258834609157</v>
      </c>
      <c r="M64" s="187">
        <v>1967.743623369839</v>
      </c>
      <c r="N64" s="188" t="s">
        <v>502</v>
      </c>
      <c r="O64" s="188" t="s">
        <v>502</v>
      </c>
      <c r="P64" s="188" t="s">
        <v>502</v>
      </c>
      <c r="Q64" s="189">
        <v>3200</v>
      </c>
      <c r="R64" s="189">
        <v>3200</v>
      </c>
      <c r="S64" s="189">
        <v>3050</v>
      </c>
      <c r="T64" s="190" t="s">
        <v>502</v>
      </c>
      <c r="U64" s="190" t="s">
        <v>502</v>
      </c>
      <c r="V64" s="190" t="s">
        <v>502</v>
      </c>
      <c r="W64" s="191">
        <v>3700</v>
      </c>
      <c r="X64" s="191">
        <v>3700</v>
      </c>
      <c r="Y64" s="191">
        <v>3500</v>
      </c>
      <c r="Z64" s="161" t="s">
        <v>502</v>
      </c>
      <c r="AA64" s="161" t="s">
        <v>502</v>
      </c>
      <c r="AB64" s="161" t="s">
        <v>502</v>
      </c>
      <c r="AC64" s="161" t="s">
        <v>502</v>
      </c>
      <c r="AD64" s="161" t="s">
        <v>502</v>
      </c>
      <c r="AE64" s="161" t="s">
        <v>502</v>
      </c>
      <c r="AF64" s="190" t="s">
        <v>502</v>
      </c>
      <c r="AG64" s="190" t="s">
        <v>502</v>
      </c>
      <c r="AH64" s="190" t="s">
        <v>502</v>
      </c>
      <c r="AI64" s="191">
        <v>4100</v>
      </c>
      <c r="AJ64" s="191">
        <v>4100</v>
      </c>
      <c r="AK64" s="191">
        <v>3890</v>
      </c>
      <c r="AL64" s="190" t="s">
        <v>502</v>
      </c>
      <c r="AM64" s="190" t="s">
        <v>502</v>
      </c>
      <c r="AN64" s="190" t="s">
        <v>502</v>
      </c>
      <c r="AO64" s="191">
        <v>4800</v>
      </c>
      <c r="AP64" s="191">
        <v>4800</v>
      </c>
      <c r="AQ64" s="191">
        <v>4550</v>
      </c>
      <c r="AR64" s="188" t="s">
        <v>502</v>
      </c>
      <c r="AS64" s="188" t="s">
        <v>502</v>
      </c>
      <c r="AT64" s="188" t="s">
        <v>502</v>
      </c>
      <c r="AU64" s="189">
        <v>4450</v>
      </c>
      <c r="AV64" s="189">
        <v>4450</v>
      </c>
      <c r="AW64" s="189">
        <v>4250</v>
      </c>
    </row>
    <row r="65" spans="1:49" ht="15" customHeight="1" x14ac:dyDescent="0.25">
      <c r="A65" s="180" t="s">
        <v>382</v>
      </c>
      <c r="B65" s="185" t="s">
        <v>502</v>
      </c>
      <c r="C65" s="185" t="s">
        <v>502</v>
      </c>
      <c r="D65" s="185" t="s">
        <v>502</v>
      </c>
      <c r="E65" s="186">
        <v>754</v>
      </c>
      <c r="F65" s="186">
        <v>754</v>
      </c>
      <c r="G65" s="186">
        <v>734</v>
      </c>
      <c r="H65" s="187" t="s">
        <v>502</v>
      </c>
      <c r="I65" s="187" t="s">
        <v>502</v>
      </c>
      <c r="J65" s="187" t="s">
        <v>502</v>
      </c>
      <c r="K65" s="187">
        <v>762.9235311094194</v>
      </c>
      <c r="L65" s="187">
        <v>762.9235311094194</v>
      </c>
      <c r="M65" s="187">
        <v>742.84659608022423</v>
      </c>
      <c r="N65" s="188" t="s">
        <v>502</v>
      </c>
      <c r="O65" s="188" t="s">
        <v>502</v>
      </c>
      <c r="P65" s="188" t="s">
        <v>502</v>
      </c>
      <c r="Q65" s="189">
        <v>887</v>
      </c>
      <c r="R65" s="189">
        <v>887</v>
      </c>
      <c r="S65" s="189">
        <v>864</v>
      </c>
      <c r="T65" s="190" t="s">
        <v>502</v>
      </c>
      <c r="U65" s="190" t="s">
        <v>502</v>
      </c>
      <c r="V65" s="190" t="s">
        <v>502</v>
      </c>
      <c r="W65" s="191">
        <v>1356</v>
      </c>
      <c r="X65" s="191">
        <v>1356</v>
      </c>
      <c r="Y65" s="191">
        <v>1321</v>
      </c>
      <c r="Z65" s="161" t="s">
        <v>502</v>
      </c>
      <c r="AA65" s="161" t="s">
        <v>502</v>
      </c>
      <c r="AB65" s="161" t="s">
        <v>502</v>
      </c>
      <c r="AC65" s="161" t="s">
        <v>502</v>
      </c>
      <c r="AD65" s="161" t="s">
        <v>502</v>
      </c>
      <c r="AE65" s="161" t="s">
        <v>502</v>
      </c>
      <c r="AF65" s="190" t="s">
        <v>502</v>
      </c>
      <c r="AG65" s="190" t="s">
        <v>502</v>
      </c>
      <c r="AH65" s="190" t="s">
        <v>502</v>
      </c>
      <c r="AI65" s="191">
        <v>1427</v>
      </c>
      <c r="AJ65" s="191">
        <v>1427</v>
      </c>
      <c r="AK65" s="191">
        <v>1390</v>
      </c>
      <c r="AL65" s="190" t="s">
        <v>502</v>
      </c>
      <c r="AM65" s="190" t="s">
        <v>502</v>
      </c>
      <c r="AN65" s="190" t="s">
        <v>502</v>
      </c>
      <c r="AO65" s="191">
        <v>1586</v>
      </c>
      <c r="AP65" s="191">
        <v>1586</v>
      </c>
      <c r="AQ65" s="191">
        <v>1544</v>
      </c>
      <c r="AR65" s="188" t="s">
        <v>502</v>
      </c>
      <c r="AS65" s="188" t="s">
        <v>502</v>
      </c>
      <c r="AT65" s="188" t="s">
        <v>502</v>
      </c>
      <c r="AU65" s="189">
        <v>1823</v>
      </c>
      <c r="AV65" s="189">
        <v>1823</v>
      </c>
      <c r="AW65" s="189">
        <v>1775</v>
      </c>
    </row>
    <row r="66" spans="1:49" ht="15" customHeight="1" x14ac:dyDescent="0.25">
      <c r="A66" s="180" t="s">
        <v>383</v>
      </c>
      <c r="B66" s="185" t="s">
        <v>502</v>
      </c>
      <c r="C66" s="185" t="s">
        <v>502</v>
      </c>
      <c r="D66" s="185" t="s">
        <v>502</v>
      </c>
      <c r="E66" s="186">
        <v>3865</v>
      </c>
      <c r="F66" s="186">
        <v>3865</v>
      </c>
      <c r="G66" s="186">
        <v>3764</v>
      </c>
      <c r="H66" s="187" t="s">
        <v>502</v>
      </c>
      <c r="I66" s="187" t="s">
        <v>502</v>
      </c>
      <c r="J66" s="187" t="s">
        <v>502</v>
      </c>
      <c r="K66" s="187">
        <v>4378.7028839678287</v>
      </c>
      <c r="L66" s="187">
        <v>4378.7028839678287</v>
      </c>
      <c r="M66" s="187">
        <v>4263.4738607055178</v>
      </c>
      <c r="N66" s="188" t="s">
        <v>502</v>
      </c>
      <c r="O66" s="188" t="s">
        <v>502</v>
      </c>
      <c r="P66" s="188" t="s">
        <v>502</v>
      </c>
      <c r="Q66" s="189">
        <v>4626</v>
      </c>
      <c r="R66" s="189">
        <v>4626</v>
      </c>
      <c r="S66" s="189">
        <v>4504</v>
      </c>
      <c r="T66" s="190" t="s">
        <v>502</v>
      </c>
      <c r="U66" s="190" t="s">
        <v>502</v>
      </c>
      <c r="V66" s="190" t="s">
        <v>502</v>
      </c>
      <c r="W66" s="191">
        <v>5072</v>
      </c>
      <c r="X66" s="191">
        <v>5072</v>
      </c>
      <c r="Y66" s="191">
        <v>4939</v>
      </c>
      <c r="Z66" s="161" t="s">
        <v>502</v>
      </c>
      <c r="AA66" s="161" t="s">
        <v>502</v>
      </c>
      <c r="AB66" s="161" t="s">
        <v>502</v>
      </c>
      <c r="AC66" s="161" t="s">
        <v>502</v>
      </c>
      <c r="AD66" s="161" t="s">
        <v>502</v>
      </c>
      <c r="AE66" s="161" t="s">
        <v>502</v>
      </c>
      <c r="AF66" s="190" t="s">
        <v>502</v>
      </c>
      <c r="AG66" s="190" t="s">
        <v>502</v>
      </c>
      <c r="AH66" s="190" t="s">
        <v>502</v>
      </c>
      <c r="AI66" s="191">
        <v>5418</v>
      </c>
      <c r="AJ66" s="191">
        <v>5418</v>
      </c>
      <c r="AK66" s="191">
        <v>5276</v>
      </c>
      <c r="AL66" s="190" t="s">
        <v>502</v>
      </c>
      <c r="AM66" s="190" t="s">
        <v>502</v>
      </c>
      <c r="AN66" s="190" t="s">
        <v>502</v>
      </c>
      <c r="AO66" s="191">
        <v>5618</v>
      </c>
      <c r="AP66" s="191">
        <v>5618</v>
      </c>
      <c r="AQ66" s="191">
        <v>5470</v>
      </c>
      <c r="AR66" s="188" t="s">
        <v>502</v>
      </c>
      <c r="AS66" s="188" t="s">
        <v>502</v>
      </c>
      <c r="AT66" s="188" t="s">
        <v>502</v>
      </c>
      <c r="AU66" s="189">
        <v>5618</v>
      </c>
      <c r="AV66" s="189">
        <v>5618</v>
      </c>
      <c r="AW66" s="189">
        <v>5470</v>
      </c>
    </row>
    <row r="67" spans="1:49" ht="15" customHeight="1" x14ac:dyDescent="0.25">
      <c r="A67" s="180" t="s">
        <v>384</v>
      </c>
      <c r="B67" s="185" t="s">
        <v>502</v>
      </c>
      <c r="C67" s="185" t="s">
        <v>502</v>
      </c>
      <c r="D67" s="185" t="s">
        <v>502</v>
      </c>
      <c r="E67" s="186">
        <v>5450</v>
      </c>
      <c r="F67" s="186">
        <v>5450</v>
      </c>
      <c r="G67" s="186">
        <v>5160</v>
      </c>
      <c r="H67" s="271" t="s">
        <v>502</v>
      </c>
      <c r="I67" s="187" t="s">
        <v>502</v>
      </c>
      <c r="J67" s="187" t="s">
        <v>502</v>
      </c>
      <c r="K67" s="187">
        <v>5930</v>
      </c>
      <c r="L67" s="187">
        <v>5930</v>
      </c>
      <c r="M67" s="187">
        <v>5620</v>
      </c>
      <c r="N67" s="188" t="s">
        <v>502</v>
      </c>
      <c r="O67" s="188" t="s">
        <v>502</v>
      </c>
      <c r="P67" s="188" t="s">
        <v>502</v>
      </c>
      <c r="Q67" s="189">
        <v>6380</v>
      </c>
      <c r="R67" s="189">
        <v>6380</v>
      </c>
      <c r="S67" s="189">
        <v>6040</v>
      </c>
      <c r="T67" s="190" t="s">
        <v>502</v>
      </c>
      <c r="U67" s="190" t="s">
        <v>502</v>
      </c>
      <c r="V67" s="190" t="s">
        <v>502</v>
      </c>
      <c r="W67" s="191">
        <v>7050</v>
      </c>
      <c r="X67" s="191">
        <v>7050</v>
      </c>
      <c r="Y67" s="191">
        <v>6680</v>
      </c>
      <c r="Z67" s="161" t="s">
        <v>502</v>
      </c>
      <c r="AA67" s="161" t="s">
        <v>502</v>
      </c>
      <c r="AB67" s="161" t="s">
        <v>502</v>
      </c>
      <c r="AC67" s="161" t="s">
        <v>502</v>
      </c>
      <c r="AD67" s="161" t="s">
        <v>502</v>
      </c>
      <c r="AE67" s="161" t="s">
        <v>502</v>
      </c>
      <c r="AF67" s="190" t="s">
        <v>502</v>
      </c>
      <c r="AG67" s="190" t="s">
        <v>502</v>
      </c>
      <c r="AH67" s="190" t="s">
        <v>502</v>
      </c>
      <c r="AI67" s="191">
        <v>7690</v>
      </c>
      <c r="AJ67" s="191">
        <v>7690</v>
      </c>
      <c r="AK67" s="191">
        <v>7290</v>
      </c>
      <c r="AL67" s="190" t="s">
        <v>502</v>
      </c>
      <c r="AM67" s="190" t="s">
        <v>502</v>
      </c>
      <c r="AN67" s="190" t="s">
        <v>502</v>
      </c>
      <c r="AO67" s="191">
        <v>7910</v>
      </c>
      <c r="AP67" s="191">
        <v>7910</v>
      </c>
      <c r="AQ67" s="191">
        <v>7500</v>
      </c>
      <c r="AR67" s="188" t="s">
        <v>502</v>
      </c>
      <c r="AS67" s="188" t="s">
        <v>502</v>
      </c>
      <c r="AT67" s="188" t="s">
        <v>502</v>
      </c>
      <c r="AU67" s="189">
        <v>7910</v>
      </c>
      <c r="AV67" s="189">
        <v>7910</v>
      </c>
      <c r="AW67" s="189">
        <v>7490</v>
      </c>
    </row>
    <row r="68" spans="1:49" ht="15" customHeight="1" x14ac:dyDescent="0.25">
      <c r="A68" s="180" t="s">
        <v>385</v>
      </c>
      <c r="B68" s="185" t="s">
        <v>502</v>
      </c>
      <c r="C68" s="185" t="s">
        <v>502</v>
      </c>
      <c r="D68" s="185" t="s">
        <v>502</v>
      </c>
      <c r="E68" s="186">
        <v>5670</v>
      </c>
      <c r="F68" s="186">
        <v>5670</v>
      </c>
      <c r="G68" s="186">
        <v>5370</v>
      </c>
      <c r="H68" s="187" t="s">
        <v>502</v>
      </c>
      <c r="I68" s="187" t="s">
        <v>502</v>
      </c>
      <c r="J68" s="187" t="s">
        <v>502</v>
      </c>
      <c r="K68" s="187">
        <v>5950</v>
      </c>
      <c r="L68" s="187">
        <v>5950</v>
      </c>
      <c r="M68" s="187">
        <v>5630</v>
      </c>
      <c r="N68" s="188" t="s">
        <v>502</v>
      </c>
      <c r="O68" s="188" t="s">
        <v>502</v>
      </c>
      <c r="P68" s="188" t="s">
        <v>502</v>
      </c>
      <c r="Q68" s="189">
        <v>6360</v>
      </c>
      <c r="R68" s="189">
        <v>6360</v>
      </c>
      <c r="S68" s="189">
        <v>6020</v>
      </c>
      <c r="T68" s="190" t="s">
        <v>502</v>
      </c>
      <c r="U68" s="190" t="s">
        <v>502</v>
      </c>
      <c r="V68" s="190" t="s">
        <v>502</v>
      </c>
      <c r="W68" s="191">
        <v>7080</v>
      </c>
      <c r="X68" s="191">
        <v>7080</v>
      </c>
      <c r="Y68" s="191">
        <v>6710</v>
      </c>
      <c r="Z68" s="161" t="s">
        <v>502</v>
      </c>
      <c r="AA68" s="161" t="s">
        <v>502</v>
      </c>
      <c r="AB68" s="161" t="s">
        <v>502</v>
      </c>
      <c r="AC68" s="161" t="s">
        <v>502</v>
      </c>
      <c r="AD68" s="161" t="s">
        <v>502</v>
      </c>
      <c r="AE68" s="161" t="s">
        <v>502</v>
      </c>
      <c r="AF68" s="190" t="s">
        <v>502</v>
      </c>
      <c r="AG68" s="190" t="s">
        <v>502</v>
      </c>
      <c r="AH68" s="190" t="s">
        <v>502</v>
      </c>
      <c r="AI68" s="191">
        <v>7740</v>
      </c>
      <c r="AJ68" s="191">
        <v>7740</v>
      </c>
      <c r="AK68" s="191">
        <v>7330</v>
      </c>
      <c r="AL68" s="190" t="s">
        <v>502</v>
      </c>
      <c r="AM68" s="190" t="s">
        <v>502</v>
      </c>
      <c r="AN68" s="190" t="s">
        <v>502</v>
      </c>
      <c r="AO68" s="191">
        <v>8020</v>
      </c>
      <c r="AP68" s="191">
        <v>8020</v>
      </c>
      <c r="AQ68" s="191">
        <v>7600</v>
      </c>
      <c r="AR68" s="188" t="s">
        <v>502</v>
      </c>
      <c r="AS68" s="188" t="s">
        <v>502</v>
      </c>
      <c r="AT68" s="188" t="s">
        <v>502</v>
      </c>
      <c r="AU68" s="189">
        <v>8040</v>
      </c>
      <c r="AV68" s="189">
        <v>8040</v>
      </c>
      <c r="AW68" s="189">
        <v>7620</v>
      </c>
    </row>
    <row r="69" spans="1:49" ht="15" customHeight="1" x14ac:dyDescent="0.25">
      <c r="A69" s="182" t="s">
        <v>387</v>
      </c>
      <c r="B69" s="186">
        <v>5484</v>
      </c>
      <c r="C69" s="186">
        <v>6659</v>
      </c>
      <c r="D69" s="186">
        <v>5484</v>
      </c>
      <c r="E69" s="186">
        <v>5039</v>
      </c>
      <c r="F69" s="186">
        <v>5039</v>
      </c>
      <c r="G69" s="186">
        <v>4906</v>
      </c>
      <c r="H69" s="187">
        <v>5739.8040436866631</v>
      </c>
      <c r="I69" s="187">
        <v>6969.7620530480908</v>
      </c>
      <c r="J69" s="187">
        <v>5739.8040436866631</v>
      </c>
      <c r="K69" s="187">
        <v>5274.4145266309879</v>
      </c>
      <c r="L69" s="187">
        <v>5274.4145266309879</v>
      </c>
      <c r="M69" s="187">
        <v>5135.6141443512251</v>
      </c>
      <c r="N69" s="189">
        <v>6358</v>
      </c>
      <c r="O69" s="189">
        <v>7721</v>
      </c>
      <c r="P69" s="189">
        <v>6358</v>
      </c>
      <c r="Q69" s="189">
        <v>5843</v>
      </c>
      <c r="R69" s="189">
        <v>5843</v>
      </c>
      <c r="S69" s="189">
        <v>5689</v>
      </c>
      <c r="T69" s="191">
        <v>7579</v>
      </c>
      <c r="U69" s="191">
        <v>9203</v>
      </c>
      <c r="V69" s="191">
        <v>7579</v>
      </c>
      <c r="W69" s="191">
        <v>7050</v>
      </c>
      <c r="X69" s="191">
        <v>7050</v>
      </c>
      <c r="Y69" s="191">
        <v>6700</v>
      </c>
      <c r="Z69" s="164" t="s">
        <v>502</v>
      </c>
      <c r="AA69" s="164" t="s">
        <v>502</v>
      </c>
      <c r="AB69" s="164" t="s">
        <v>502</v>
      </c>
      <c r="AC69" s="164" t="s">
        <v>502</v>
      </c>
      <c r="AD69" s="164" t="s">
        <v>502</v>
      </c>
      <c r="AE69" s="164" t="s">
        <v>502</v>
      </c>
      <c r="AF69" s="191">
        <v>7231</v>
      </c>
      <c r="AG69" s="191">
        <v>8780</v>
      </c>
      <c r="AH69" s="191">
        <v>7231</v>
      </c>
      <c r="AI69" s="191">
        <v>6644</v>
      </c>
      <c r="AJ69" s="191">
        <v>6644</v>
      </c>
      <c r="AK69" s="191">
        <v>6469</v>
      </c>
      <c r="AL69" s="191">
        <v>7137</v>
      </c>
      <c r="AM69" s="191">
        <v>8667</v>
      </c>
      <c r="AN69" s="191">
        <v>7137</v>
      </c>
      <c r="AO69" s="191">
        <v>6559</v>
      </c>
      <c r="AP69" s="191">
        <v>6559</v>
      </c>
      <c r="AQ69" s="191">
        <v>6386</v>
      </c>
      <c r="AR69" s="189">
        <v>7231</v>
      </c>
      <c r="AS69" s="189">
        <v>8780</v>
      </c>
      <c r="AT69" s="189">
        <v>7231</v>
      </c>
      <c r="AU69" s="189">
        <v>6644</v>
      </c>
      <c r="AV69" s="189">
        <v>6644</v>
      </c>
      <c r="AW69" s="189">
        <v>6469</v>
      </c>
    </row>
    <row r="70" spans="1:49" ht="15" customHeight="1" x14ac:dyDescent="0.25">
      <c r="A70" s="183" t="s">
        <v>388</v>
      </c>
      <c r="B70" s="185" t="s">
        <v>502</v>
      </c>
      <c r="C70" s="185" t="s">
        <v>502</v>
      </c>
      <c r="D70" s="185" t="s">
        <v>502</v>
      </c>
      <c r="E70" s="186">
        <v>3112</v>
      </c>
      <c r="F70" s="186">
        <v>3112</v>
      </c>
      <c r="G70" s="186">
        <v>3030</v>
      </c>
      <c r="H70" s="187" t="s">
        <v>502</v>
      </c>
      <c r="I70" s="187" t="s">
        <v>502</v>
      </c>
      <c r="J70" s="187" t="s">
        <v>502</v>
      </c>
      <c r="K70" s="187">
        <v>3761.7806936129728</v>
      </c>
      <c r="L70" s="187">
        <v>3761.7806936129728</v>
      </c>
      <c r="M70" s="187">
        <v>3662.7864648336845</v>
      </c>
      <c r="N70" s="188" t="s">
        <v>502</v>
      </c>
      <c r="O70" s="188" t="s">
        <v>502</v>
      </c>
      <c r="P70" s="188" t="s">
        <v>502</v>
      </c>
      <c r="Q70" s="189">
        <v>4045</v>
      </c>
      <c r="R70" s="189">
        <v>4045</v>
      </c>
      <c r="S70" s="189">
        <v>3938</v>
      </c>
      <c r="T70" s="190" t="s">
        <v>502</v>
      </c>
      <c r="U70" s="190" t="s">
        <v>502</v>
      </c>
      <c r="V70" s="190" t="s">
        <v>502</v>
      </c>
      <c r="W70" s="191">
        <v>4293</v>
      </c>
      <c r="X70" s="191">
        <v>4293</v>
      </c>
      <c r="Y70" s="191">
        <v>4180</v>
      </c>
      <c r="Z70" s="161" t="s">
        <v>502</v>
      </c>
      <c r="AA70" s="161" t="s">
        <v>502</v>
      </c>
      <c r="AB70" s="161" t="s">
        <v>502</v>
      </c>
      <c r="AC70" s="161" t="s">
        <v>502</v>
      </c>
      <c r="AD70" s="161" t="s">
        <v>502</v>
      </c>
      <c r="AE70" s="161" t="s">
        <v>502</v>
      </c>
      <c r="AF70" s="190" t="s">
        <v>502</v>
      </c>
      <c r="AG70" s="190" t="s">
        <v>502</v>
      </c>
      <c r="AH70" s="190" t="s">
        <v>502</v>
      </c>
      <c r="AI70" s="191">
        <v>4605</v>
      </c>
      <c r="AJ70" s="191">
        <v>4605</v>
      </c>
      <c r="AK70" s="191">
        <v>4483</v>
      </c>
      <c r="AL70" s="190" t="s">
        <v>502</v>
      </c>
      <c r="AM70" s="190" t="s">
        <v>502</v>
      </c>
      <c r="AN70" s="190" t="s">
        <v>502</v>
      </c>
      <c r="AO70" s="191">
        <v>4605</v>
      </c>
      <c r="AP70" s="191">
        <v>4605</v>
      </c>
      <c r="AQ70" s="191">
        <v>4483</v>
      </c>
      <c r="AR70" s="188" t="s">
        <v>502</v>
      </c>
      <c r="AS70" s="188" t="s">
        <v>502</v>
      </c>
      <c r="AT70" s="188" t="s">
        <v>502</v>
      </c>
      <c r="AU70" s="189">
        <v>4605</v>
      </c>
      <c r="AV70" s="189">
        <v>4605</v>
      </c>
      <c r="AW70" s="189">
        <v>4483</v>
      </c>
    </row>
    <row r="71" spans="1:49" ht="15" customHeight="1" x14ac:dyDescent="0.25">
      <c r="A71" s="183" t="s">
        <v>390</v>
      </c>
      <c r="B71" s="186">
        <v>6385</v>
      </c>
      <c r="C71" s="185" t="s">
        <v>502</v>
      </c>
      <c r="D71" s="186">
        <v>6385</v>
      </c>
      <c r="E71" s="186">
        <v>5867</v>
      </c>
      <c r="F71" s="186">
        <v>5867</v>
      </c>
      <c r="G71" s="186">
        <v>5713</v>
      </c>
      <c r="H71" s="187">
        <v>7326.1056421759995</v>
      </c>
      <c r="I71" s="187">
        <v>0</v>
      </c>
      <c r="J71" s="187">
        <v>7326.1056421759995</v>
      </c>
      <c r="K71" s="187">
        <v>6732.097076594162</v>
      </c>
      <c r="L71" s="187">
        <v>6732.097076594162</v>
      </c>
      <c r="M71" s="187">
        <v>6554.9366272101042</v>
      </c>
      <c r="N71" s="189">
        <v>8071</v>
      </c>
      <c r="O71" s="188" t="s">
        <v>502</v>
      </c>
      <c r="P71" s="189">
        <v>8071</v>
      </c>
      <c r="Q71" s="189">
        <v>7416</v>
      </c>
      <c r="R71" s="189">
        <v>7416</v>
      </c>
      <c r="S71" s="189">
        <v>7221</v>
      </c>
      <c r="T71" s="191">
        <v>8823</v>
      </c>
      <c r="U71" s="190" t="s">
        <v>502</v>
      </c>
      <c r="V71" s="191">
        <v>8823</v>
      </c>
      <c r="W71" s="191">
        <v>8108</v>
      </c>
      <c r="X71" s="191">
        <v>8108</v>
      </c>
      <c r="Y71" s="191">
        <v>7894</v>
      </c>
      <c r="Z71" s="161" t="s">
        <v>502</v>
      </c>
      <c r="AA71" s="161" t="s">
        <v>502</v>
      </c>
      <c r="AB71" s="161" t="s">
        <v>502</v>
      </c>
      <c r="AC71" s="161" t="s">
        <v>502</v>
      </c>
      <c r="AD71" s="161" t="s">
        <v>502</v>
      </c>
      <c r="AE71" s="161" t="s">
        <v>502</v>
      </c>
      <c r="AF71" s="191">
        <v>9529</v>
      </c>
      <c r="AG71" s="190" t="s">
        <v>502</v>
      </c>
      <c r="AH71" s="191">
        <v>9529</v>
      </c>
      <c r="AI71" s="191">
        <v>8756</v>
      </c>
      <c r="AJ71" s="191">
        <v>8756</v>
      </c>
      <c r="AK71" s="191">
        <v>8526</v>
      </c>
      <c r="AL71" s="191">
        <v>10550</v>
      </c>
      <c r="AM71" s="190" t="s">
        <v>502</v>
      </c>
      <c r="AN71" s="191">
        <v>9300</v>
      </c>
      <c r="AO71" s="191">
        <v>8800</v>
      </c>
      <c r="AP71" s="191">
        <v>8800</v>
      </c>
      <c r="AQ71" s="191">
        <v>8350</v>
      </c>
      <c r="AR71" s="189">
        <v>9647</v>
      </c>
      <c r="AS71" s="188" t="s">
        <v>502</v>
      </c>
      <c r="AT71" s="189">
        <v>9647</v>
      </c>
      <c r="AU71" s="189">
        <v>8865</v>
      </c>
      <c r="AV71" s="189">
        <v>8865</v>
      </c>
      <c r="AW71" s="189">
        <v>8632</v>
      </c>
    </row>
    <row r="72" spans="1:49" ht="15" customHeight="1" x14ac:dyDescent="0.25">
      <c r="A72" s="183" t="s">
        <v>391</v>
      </c>
      <c r="B72" s="186">
        <v>6054</v>
      </c>
      <c r="C72" s="186">
        <v>7351</v>
      </c>
      <c r="D72" s="186">
        <v>6054</v>
      </c>
      <c r="E72" s="185" t="s">
        <v>502</v>
      </c>
      <c r="F72" s="185" t="s">
        <v>502</v>
      </c>
      <c r="G72" s="186">
        <v>5417</v>
      </c>
      <c r="H72" s="187">
        <v>7397.5800140479996</v>
      </c>
      <c r="I72" s="187">
        <v>8982.7757313439997</v>
      </c>
      <c r="J72" s="187">
        <v>7397.5800140479996</v>
      </c>
      <c r="K72" s="187" t="s">
        <v>502</v>
      </c>
      <c r="L72" s="187" t="s">
        <v>502</v>
      </c>
      <c r="M72" s="187">
        <v>6618.8873809903162</v>
      </c>
      <c r="N72" s="189">
        <v>7894</v>
      </c>
      <c r="O72" s="189">
        <v>9586</v>
      </c>
      <c r="P72" s="189">
        <v>7894</v>
      </c>
      <c r="Q72" s="188" t="s">
        <v>502</v>
      </c>
      <c r="R72" s="188" t="s">
        <v>502</v>
      </c>
      <c r="S72" s="189">
        <v>7063</v>
      </c>
      <c r="T72" s="191">
        <v>9020</v>
      </c>
      <c r="U72" s="191">
        <v>10953</v>
      </c>
      <c r="V72" s="191">
        <v>9020</v>
      </c>
      <c r="W72" s="190" t="s">
        <v>502</v>
      </c>
      <c r="X72" s="190" t="s">
        <v>502</v>
      </c>
      <c r="Y72" s="191">
        <v>8071</v>
      </c>
      <c r="Z72" s="161" t="s">
        <v>502</v>
      </c>
      <c r="AA72" s="161" t="s">
        <v>502</v>
      </c>
      <c r="AB72" s="161" t="s">
        <v>502</v>
      </c>
      <c r="AC72" s="161" t="s">
        <v>502</v>
      </c>
      <c r="AD72" s="161" t="s">
        <v>502</v>
      </c>
      <c r="AE72" s="161" t="s">
        <v>502</v>
      </c>
      <c r="AF72" s="191">
        <v>9404</v>
      </c>
      <c r="AG72" s="191">
        <v>11419</v>
      </c>
      <c r="AH72" s="191">
        <v>9404</v>
      </c>
      <c r="AI72" s="190" t="s">
        <v>502</v>
      </c>
      <c r="AJ72" s="190" t="s">
        <v>502</v>
      </c>
      <c r="AK72" s="191">
        <v>8414</v>
      </c>
      <c r="AL72" s="191">
        <v>9404</v>
      </c>
      <c r="AM72" s="191">
        <v>11419</v>
      </c>
      <c r="AN72" s="191">
        <v>9404</v>
      </c>
      <c r="AO72" s="190" t="s">
        <v>502</v>
      </c>
      <c r="AP72" s="190" t="s">
        <v>502</v>
      </c>
      <c r="AQ72" s="191">
        <v>8414</v>
      </c>
      <c r="AR72" s="189">
        <v>9404</v>
      </c>
      <c r="AS72" s="189">
        <v>11419</v>
      </c>
      <c r="AT72" s="189">
        <v>9404</v>
      </c>
      <c r="AU72" s="188" t="s">
        <v>502</v>
      </c>
      <c r="AV72" s="188" t="s">
        <v>502</v>
      </c>
      <c r="AW72" s="189">
        <v>8414</v>
      </c>
    </row>
    <row r="73" spans="1:49" ht="15" customHeight="1" x14ac:dyDescent="0.25">
      <c r="A73" s="183" t="s">
        <v>392</v>
      </c>
      <c r="B73" s="186">
        <v>1151</v>
      </c>
      <c r="C73" s="186">
        <v>1398</v>
      </c>
      <c r="D73" s="186">
        <v>1151</v>
      </c>
      <c r="E73" s="186">
        <v>1058</v>
      </c>
      <c r="F73" s="186">
        <v>1058</v>
      </c>
      <c r="G73" s="186">
        <v>1030</v>
      </c>
      <c r="H73" s="187">
        <v>1105.9159038439766</v>
      </c>
      <c r="I73" s="187">
        <v>1342.8978832391144</v>
      </c>
      <c r="J73" s="187">
        <v>1105.9159038439766</v>
      </c>
      <c r="K73" s="187">
        <v>1016.2470467755459</v>
      </c>
      <c r="L73" s="187">
        <v>1016.2470467755459</v>
      </c>
      <c r="M73" s="187">
        <v>989.50370343934742</v>
      </c>
      <c r="N73" s="189">
        <v>1319</v>
      </c>
      <c r="O73" s="189">
        <v>1602</v>
      </c>
      <c r="P73" s="189">
        <v>1319</v>
      </c>
      <c r="Q73" s="189">
        <v>1212</v>
      </c>
      <c r="R73" s="189">
        <v>1212</v>
      </c>
      <c r="S73" s="189">
        <v>1180</v>
      </c>
      <c r="T73" s="191">
        <v>1648</v>
      </c>
      <c r="U73" s="191">
        <v>2001</v>
      </c>
      <c r="V73" s="191">
        <v>1648</v>
      </c>
      <c r="W73" s="191">
        <v>1515</v>
      </c>
      <c r="X73" s="191">
        <v>1515</v>
      </c>
      <c r="Y73" s="191">
        <v>1475</v>
      </c>
      <c r="Z73" s="161" t="s">
        <v>502</v>
      </c>
      <c r="AA73" s="161" t="s">
        <v>502</v>
      </c>
      <c r="AB73" s="161" t="s">
        <v>502</v>
      </c>
      <c r="AC73" s="161" t="s">
        <v>502</v>
      </c>
      <c r="AD73" s="161" t="s">
        <v>502</v>
      </c>
      <c r="AE73" s="161" t="s">
        <v>502</v>
      </c>
      <c r="AF73" s="191">
        <v>1620</v>
      </c>
      <c r="AG73" s="191">
        <v>1967</v>
      </c>
      <c r="AH73" s="191">
        <v>1620</v>
      </c>
      <c r="AI73" s="191">
        <v>1489</v>
      </c>
      <c r="AJ73" s="191">
        <v>1489</v>
      </c>
      <c r="AK73" s="191">
        <v>1449</v>
      </c>
      <c r="AL73" s="191">
        <v>1857</v>
      </c>
      <c r="AM73" s="191">
        <v>2254</v>
      </c>
      <c r="AN73" s="191">
        <v>1857</v>
      </c>
      <c r="AO73" s="191">
        <v>1706</v>
      </c>
      <c r="AP73" s="191">
        <v>1706</v>
      </c>
      <c r="AQ73" s="191">
        <v>1661</v>
      </c>
      <c r="AR73" s="189">
        <v>2111</v>
      </c>
      <c r="AS73" s="189">
        <v>2564</v>
      </c>
      <c r="AT73" s="189">
        <v>2111</v>
      </c>
      <c r="AU73" s="189">
        <v>1940</v>
      </c>
      <c r="AV73" s="189">
        <v>1940</v>
      </c>
      <c r="AW73" s="189">
        <v>1889</v>
      </c>
    </row>
    <row r="74" spans="1:49" ht="15" customHeight="1" x14ac:dyDescent="0.25">
      <c r="A74" s="183" t="s">
        <v>393</v>
      </c>
      <c r="B74" s="186">
        <v>1151</v>
      </c>
      <c r="C74" s="186">
        <v>1398</v>
      </c>
      <c r="D74" s="186">
        <v>1151</v>
      </c>
      <c r="E74" s="186">
        <v>1058</v>
      </c>
      <c r="F74" s="186">
        <v>1058</v>
      </c>
      <c r="G74" s="186">
        <v>1030</v>
      </c>
      <c r="H74" s="187">
        <v>1105.9159038439766</v>
      </c>
      <c r="I74" s="187">
        <v>1342.8978832391144</v>
      </c>
      <c r="J74" s="187">
        <v>1105.9159038439766</v>
      </c>
      <c r="K74" s="187">
        <v>1016.2470467755459</v>
      </c>
      <c r="L74" s="187">
        <v>1016.2470467755459</v>
      </c>
      <c r="M74" s="187">
        <v>989.50370343934742</v>
      </c>
      <c r="N74" s="189">
        <v>1319</v>
      </c>
      <c r="O74" s="189">
        <v>1602</v>
      </c>
      <c r="P74" s="189">
        <v>1319</v>
      </c>
      <c r="Q74" s="189">
        <v>1212</v>
      </c>
      <c r="R74" s="189">
        <v>1212</v>
      </c>
      <c r="S74" s="189">
        <v>1180</v>
      </c>
      <c r="T74" s="191">
        <v>1648</v>
      </c>
      <c r="U74" s="191">
        <v>2001</v>
      </c>
      <c r="V74" s="191">
        <v>1648</v>
      </c>
      <c r="W74" s="191">
        <v>1515</v>
      </c>
      <c r="X74" s="191">
        <v>1515</v>
      </c>
      <c r="Y74" s="191">
        <v>1475</v>
      </c>
      <c r="Z74" s="161" t="s">
        <v>502</v>
      </c>
      <c r="AA74" s="161" t="s">
        <v>502</v>
      </c>
      <c r="AB74" s="161" t="s">
        <v>502</v>
      </c>
      <c r="AC74" s="161" t="s">
        <v>502</v>
      </c>
      <c r="AD74" s="161" t="s">
        <v>502</v>
      </c>
      <c r="AE74" s="161" t="s">
        <v>502</v>
      </c>
      <c r="AF74" s="191">
        <v>1620</v>
      </c>
      <c r="AG74" s="191">
        <v>1967</v>
      </c>
      <c r="AH74" s="191">
        <v>1620</v>
      </c>
      <c r="AI74" s="191">
        <v>1489</v>
      </c>
      <c r="AJ74" s="191">
        <v>1489</v>
      </c>
      <c r="AK74" s="191">
        <v>1449</v>
      </c>
      <c r="AL74" s="191">
        <v>1857</v>
      </c>
      <c r="AM74" s="191">
        <v>2254</v>
      </c>
      <c r="AN74" s="191">
        <v>1857</v>
      </c>
      <c r="AO74" s="191">
        <v>1706</v>
      </c>
      <c r="AP74" s="191">
        <v>1706</v>
      </c>
      <c r="AQ74" s="191">
        <v>1661</v>
      </c>
      <c r="AR74" s="189">
        <v>2111</v>
      </c>
      <c r="AS74" s="189">
        <v>2564</v>
      </c>
      <c r="AT74" s="189">
        <v>2111</v>
      </c>
      <c r="AU74" s="189">
        <v>1940</v>
      </c>
      <c r="AV74" s="189">
        <v>1940</v>
      </c>
      <c r="AW74" s="189">
        <v>1889</v>
      </c>
    </row>
    <row r="75" spans="1:49" ht="15" customHeight="1" x14ac:dyDescent="0.25">
      <c r="A75" s="183" t="s">
        <v>394</v>
      </c>
      <c r="B75" s="185" t="s">
        <v>502</v>
      </c>
      <c r="C75" s="185" t="s">
        <v>502</v>
      </c>
      <c r="D75" s="185" t="s">
        <v>502</v>
      </c>
      <c r="E75" s="186">
        <v>4178</v>
      </c>
      <c r="F75" s="186">
        <v>4178</v>
      </c>
      <c r="G75" s="186">
        <v>4068</v>
      </c>
      <c r="H75" s="187" t="s">
        <v>502</v>
      </c>
      <c r="I75" s="187" t="s">
        <v>502</v>
      </c>
      <c r="J75" s="187" t="s">
        <v>502</v>
      </c>
      <c r="K75" s="187">
        <v>4755.4182857945952</v>
      </c>
      <c r="L75" s="187">
        <v>4755.4182857945952</v>
      </c>
      <c r="M75" s="187">
        <v>4630.2756993263165</v>
      </c>
      <c r="N75" s="188" t="s">
        <v>502</v>
      </c>
      <c r="O75" s="188" t="s">
        <v>502</v>
      </c>
      <c r="P75" s="188" t="s">
        <v>502</v>
      </c>
      <c r="Q75" s="189">
        <v>5007</v>
      </c>
      <c r="R75" s="189">
        <v>5007</v>
      </c>
      <c r="S75" s="189">
        <v>4875</v>
      </c>
      <c r="T75" s="190" t="s">
        <v>502</v>
      </c>
      <c r="U75" s="190" t="s">
        <v>502</v>
      </c>
      <c r="V75" s="190" t="s">
        <v>502</v>
      </c>
      <c r="W75" s="191">
        <v>5854</v>
      </c>
      <c r="X75" s="191">
        <v>5854</v>
      </c>
      <c r="Y75" s="191">
        <v>5699</v>
      </c>
      <c r="Z75" s="161" t="s">
        <v>502</v>
      </c>
      <c r="AA75" s="161" t="s">
        <v>502</v>
      </c>
      <c r="AB75" s="161" t="s">
        <v>502</v>
      </c>
      <c r="AC75" s="161" t="s">
        <v>502</v>
      </c>
      <c r="AD75" s="161" t="s">
        <v>502</v>
      </c>
      <c r="AE75" s="161" t="s">
        <v>502</v>
      </c>
      <c r="AF75" s="190" t="s">
        <v>502</v>
      </c>
      <c r="AG75" s="190" t="s">
        <v>502</v>
      </c>
      <c r="AH75" s="190" t="s">
        <v>502</v>
      </c>
      <c r="AI75" s="191">
        <v>6282</v>
      </c>
      <c r="AJ75" s="191">
        <v>6282</v>
      </c>
      <c r="AK75" s="191">
        <v>6117</v>
      </c>
      <c r="AL75" s="190" t="s">
        <v>502</v>
      </c>
      <c r="AM75" s="190" t="s">
        <v>502</v>
      </c>
      <c r="AN75" s="190" t="s">
        <v>502</v>
      </c>
      <c r="AO75" s="191">
        <v>6497</v>
      </c>
      <c r="AP75" s="191">
        <v>6497</v>
      </c>
      <c r="AQ75" s="191">
        <v>6326</v>
      </c>
      <c r="AR75" s="188" t="s">
        <v>502</v>
      </c>
      <c r="AS75" s="188" t="s">
        <v>502</v>
      </c>
      <c r="AT75" s="188" t="s">
        <v>502</v>
      </c>
      <c r="AU75" s="189">
        <v>6549</v>
      </c>
      <c r="AV75" s="189">
        <v>6549</v>
      </c>
      <c r="AW75" s="189">
        <v>6377</v>
      </c>
    </row>
    <row r="76" spans="1:49" ht="15" customHeight="1" x14ac:dyDescent="0.25">
      <c r="A76" s="183" t="s">
        <v>398</v>
      </c>
      <c r="B76" s="186">
        <v>5978</v>
      </c>
      <c r="C76" s="186">
        <v>7259</v>
      </c>
      <c r="D76" s="186">
        <v>5978</v>
      </c>
      <c r="E76" s="186">
        <v>5493</v>
      </c>
      <c r="F76" s="186">
        <v>5493</v>
      </c>
      <c r="G76" s="186">
        <v>5349</v>
      </c>
      <c r="H76" s="187">
        <v>7107.1991048609871</v>
      </c>
      <c r="I76" s="187">
        <v>8630.170341616913</v>
      </c>
      <c r="J76" s="187">
        <v>7107.1991048609871</v>
      </c>
      <c r="K76" s="187">
        <v>6530.9397179803655</v>
      </c>
      <c r="L76" s="187">
        <v>6530.9397179803655</v>
      </c>
      <c r="M76" s="187">
        <v>6359.0728832966724</v>
      </c>
      <c r="N76" s="189">
        <v>7818</v>
      </c>
      <c r="O76" s="189">
        <v>9493</v>
      </c>
      <c r="P76" s="189">
        <v>7818</v>
      </c>
      <c r="Q76" s="189">
        <v>7184</v>
      </c>
      <c r="R76" s="189">
        <v>7184</v>
      </c>
      <c r="S76" s="189">
        <v>6995</v>
      </c>
      <c r="T76" s="191">
        <v>8232</v>
      </c>
      <c r="U76" s="191">
        <v>9996</v>
      </c>
      <c r="V76" s="191">
        <v>8232</v>
      </c>
      <c r="W76" s="191">
        <v>7565</v>
      </c>
      <c r="X76" s="191">
        <v>7565</v>
      </c>
      <c r="Y76" s="191">
        <v>7366</v>
      </c>
      <c r="Z76" s="161" t="s">
        <v>502</v>
      </c>
      <c r="AA76" s="161" t="s">
        <v>502</v>
      </c>
      <c r="AB76" s="161" t="s">
        <v>502</v>
      </c>
      <c r="AC76" s="161" t="s">
        <v>502</v>
      </c>
      <c r="AD76" s="161" t="s">
        <v>502</v>
      </c>
      <c r="AE76" s="161" t="s">
        <v>502</v>
      </c>
      <c r="AF76" s="191">
        <v>8232</v>
      </c>
      <c r="AG76" s="191">
        <v>9996</v>
      </c>
      <c r="AH76" s="191">
        <v>8232</v>
      </c>
      <c r="AI76" s="191">
        <v>7565</v>
      </c>
      <c r="AJ76" s="191">
        <v>7565</v>
      </c>
      <c r="AK76" s="191">
        <v>7366</v>
      </c>
      <c r="AL76" s="191">
        <v>9300</v>
      </c>
      <c r="AM76" s="191">
        <v>9950</v>
      </c>
      <c r="AN76" s="191">
        <v>8200</v>
      </c>
      <c r="AO76" s="191">
        <v>7750</v>
      </c>
      <c r="AP76" s="191">
        <v>7750</v>
      </c>
      <c r="AQ76" s="191">
        <v>7350</v>
      </c>
      <c r="AR76" s="189">
        <v>8232</v>
      </c>
      <c r="AS76" s="189">
        <v>9996</v>
      </c>
      <c r="AT76" s="189">
        <v>8232</v>
      </c>
      <c r="AU76" s="189">
        <v>7565</v>
      </c>
      <c r="AV76" s="189">
        <v>7565</v>
      </c>
      <c r="AW76" s="189">
        <v>7366</v>
      </c>
    </row>
    <row r="77" spans="1:49" ht="15" customHeight="1" x14ac:dyDescent="0.25">
      <c r="A77" s="183" t="s">
        <v>399</v>
      </c>
      <c r="B77" s="186">
        <v>5076</v>
      </c>
      <c r="C77" s="186">
        <v>6163</v>
      </c>
      <c r="D77" s="186">
        <v>5076</v>
      </c>
      <c r="E77" s="186">
        <v>4664</v>
      </c>
      <c r="F77" s="186">
        <v>4664</v>
      </c>
      <c r="G77" s="186">
        <v>4541</v>
      </c>
      <c r="H77" s="187">
        <v>6505.7125596241785</v>
      </c>
      <c r="I77" s="187">
        <v>7899.7938224007876</v>
      </c>
      <c r="J77" s="187">
        <v>6505.7125596241785</v>
      </c>
      <c r="K77" s="187">
        <v>5978.2223520870821</v>
      </c>
      <c r="L77" s="187">
        <v>5978.2223520870821</v>
      </c>
      <c r="M77" s="187">
        <v>5820.9007112426852</v>
      </c>
      <c r="N77" s="189">
        <v>7338</v>
      </c>
      <c r="O77" s="189">
        <v>8911</v>
      </c>
      <c r="P77" s="189">
        <v>7338</v>
      </c>
      <c r="Q77" s="189">
        <v>6743</v>
      </c>
      <c r="R77" s="189">
        <v>6743</v>
      </c>
      <c r="S77" s="189">
        <v>6566</v>
      </c>
      <c r="T77" s="191">
        <v>7593</v>
      </c>
      <c r="U77" s="191">
        <v>9220</v>
      </c>
      <c r="V77" s="191">
        <v>7593</v>
      </c>
      <c r="W77" s="191">
        <v>6977</v>
      </c>
      <c r="X77" s="191">
        <v>6977</v>
      </c>
      <c r="Y77" s="191">
        <v>6793</v>
      </c>
      <c r="Z77" s="161" t="s">
        <v>502</v>
      </c>
      <c r="AA77" s="161" t="s">
        <v>502</v>
      </c>
      <c r="AB77" s="161" t="s">
        <v>502</v>
      </c>
      <c r="AC77" s="161" t="s">
        <v>502</v>
      </c>
      <c r="AD77" s="161" t="s">
        <v>502</v>
      </c>
      <c r="AE77" s="161" t="s">
        <v>502</v>
      </c>
      <c r="AF77" s="191">
        <v>7593</v>
      </c>
      <c r="AG77" s="191">
        <v>9220</v>
      </c>
      <c r="AH77" s="191">
        <v>7593</v>
      </c>
      <c r="AI77" s="191">
        <v>6977</v>
      </c>
      <c r="AJ77" s="191">
        <v>6977</v>
      </c>
      <c r="AK77" s="191">
        <v>6793</v>
      </c>
      <c r="AL77" s="191">
        <v>7593</v>
      </c>
      <c r="AM77" s="191">
        <v>9220</v>
      </c>
      <c r="AN77" s="191">
        <v>7593</v>
      </c>
      <c r="AO77" s="191">
        <v>6977</v>
      </c>
      <c r="AP77" s="191">
        <v>6977</v>
      </c>
      <c r="AQ77" s="191">
        <v>6793</v>
      </c>
      <c r="AR77" s="189">
        <v>7593</v>
      </c>
      <c r="AS77" s="189">
        <v>9220</v>
      </c>
      <c r="AT77" s="189">
        <v>7593</v>
      </c>
      <c r="AU77" s="189">
        <v>6977</v>
      </c>
      <c r="AV77" s="189">
        <v>6977</v>
      </c>
      <c r="AW77" s="189">
        <v>6793</v>
      </c>
    </row>
    <row r="78" spans="1:49" ht="15" customHeight="1" x14ac:dyDescent="0.25">
      <c r="A78" s="183" t="s">
        <v>423</v>
      </c>
      <c r="B78" s="186">
        <v>3806</v>
      </c>
      <c r="C78" s="186">
        <v>4622</v>
      </c>
      <c r="D78" s="186">
        <v>3806</v>
      </c>
      <c r="E78" s="186">
        <v>3498</v>
      </c>
      <c r="F78" s="186">
        <v>3498</v>
      </c>
      <c r="G78" s="186">
        <v>3406</v>
      </c>
      <c r="H78" s="187">
        <v>5150</v>
      </c>
      <c r="I78" s="187">
        <v>5550</v>
      </c>
      <c r="J78" s="187">
        <v>4550</v>
      </c>
      <c r="K78" s="187">
        <v>0</v>
      </c>
      <c r="L78" s="187">
        <v>4300</v>
      </c>
      <c r="M78" s="187">
        <v>4100</v>
      </c>
      <c r="N78" s="189">
        <v>4905</v>
      </c>
      <c r="O78" s="189">
        <v>5956</v>
      </c>
      <c r="P78" s="189">
        <v>4905</v>
      </c>
      <c r="Q78" s="189">
        <v>4508</v>
      </c>
      <c r="R78" s="189">
        <v>4508</v>
      </c>
      <c r="S78" s="189">
        <v>4389</v>
      </c>
      <c r="T78" s="191">
        <v>5205</v>
      </c>
      <c r="U78" s="191">
        <v>6320</v>
      </c>
      <c r="V78" s="191">
        <v>5205</v>
      </c>
      <c r="W78" s="191">
        <v>4783</v>
      </c>
      <c r="X78" s="191">
        <v>4783</v>
      </c>
      <c r="Y78" s="191">
        <v>4657</v>
      </c>
      <c r="Z78" s="161" t="s">
        <v>502</v>
      </c>
      <c r="AA78" s="161" t="s">
        <v>502</v>
      </c>
      <c r="AB78" s="161" t="s">
        <v>502</v>
      </c>
      <c r="AC78" s="161" t="s">
        <v>502</v>
      </c>
      <c r="AD78" s="161" t="s">
        <v>502</v>
      </c>
      <c r="AE78" s="161" t="s">
        <v>502</v>
      </c>
      <c r="AF78" s="191">
        <v>5569</v>
      </c>
      <c r="AG78" s="191">
        <v>6763</v>
      </c>
      <c r="AH78" s="191">
        <v>5569</v>
      </c>
      <c r="AI78" s="191">
        <v>5118</v>
      </c>
      <c r="AJ78" s="191">
        <v>5118</v>
      </c>
      <c r="AK78" s="191">
        <v>4983</v>
      </c>
      <c r="AL78" s="191">
        <v>5569</v>
      </c>
      <c r="AM78" s="191">
        <v>6763</v>
      </c>
      <c r="AN78" s="191">
        <v>5569</v>
      </c>
      <c r="AO78" s="191">
        <v>5118</v>
      </c>
      <c r="AP78" s="191">
        <v>5118</v>
      </c>
      <c r="AQ78" s="191">
        <v>4983</v>
      </c>
      <c r="AR78" s="189">
        <v>5569</v>
      </c>
      <c r="AS78" s="189">
        <v>6763</v>
      </c>
      <c r="AT78" s="189">
        <v>5569</v>
      </c>
      <c r="AU78" s="189">
        <v>5118</v>
      </c>
      <c r="AV78" s="189">
        <v>5118</v>
      </c>
      <c r="AW78" s="189">
        <v>4983</v>
      </c>
    </row>
    <row r="79" spans="1:49" ht="15" customHeight="1" x14ac:dyDescent="0.25">
      <c r="A79" s="183" t="s">
        <v>400</v>
      </c>
      <c r="B79" s="186">
        <v>5180</v>
      </c>
      <c r="C79" s="186">
        <v>5540</v>
      </c>
      <c r="D79" s="186">
        <v>4570</v>
      </c>
      <c r="E79" s="186">
        <v>4310</v>
      </c>
      <c r="F79" s="186">
        <v>4310</v>
      </c>
      <c r="G79" s="186">
        <v>4090</v>
      </c>
      <c r="H79" s="187">
        <v>5480</v>
      </c>
      <c r="I79" s="187">
        <v>5880</v>
      </c>
      <c r="J79" s="187">
        <v>4840</v>
      </c>
      <c r="K79" s="187">
        <v>4570</v>
      </c>
      <c r="L79" s="187">
        <v>4570</v>
      </c>
      <c r="M79" s="187">
        <v>4330</v>
      </c>
      <c r="N79" s="189">
        <v>6010</v>
      </c>
      <c r="O79" s="189">
        <v>6440</v>
      </c>
      <c r="P79" s="189">
        <v>5300</v>
      </c>
      <c r="Q79" s="189">
        <v>5010</v>
      </c>
      <c r="R79" s="189">
        <v>5010</v>
      </c>
      <c r="S79" s="189">
        <v>4740</v>
      </c>
      <c r="T79" s="191">
        <v>6830</v>
      </c>
      <c r="U79" s="191">
        <v>7310</v>
      </c>
      <c r="V79" s="191">
        <v>6020</v>
      </c>
      <c r="W79" s="191">
        <v>5690</v>
      </c>
      <c r="X79" s="191">
        <v>5690</v>
      </c>
      <c r="Y79" s="191">
        <v>5390</v>
      </c>
      <c r="Z79" s="161" t="s">
        <v>502</v>
      </c>
      <c r="AA79" s="161" t="s">
        <v>502</v>
      </c>
      <c r="AB79" s="161" t="s">
        <v>502</v>
      </c>
      <c r="AC79" s="161" t="s">
        <v>502</v>
      </c>
      <c r="AD79" s="161" t="s">
        <v>502</v>
      </c>
      <c r="AE79" s="161" t="s">
        <v>502</v>
      </c>
      <c r="AF79" s="191">
        <v>7570</v>
      </c>
      <c r="AG79" s="191">
        <v>8110</v>
      </c>
      <c r="AH79" s="191">
        <v>6680</v>
      </c>
      <c r="AI79" s="191">
        <v>6310</v>
      </c>
      <c r="AJ79" s="191">
        <v>6310</v>
      </c>
      <c r="AK79" s="191">
        <v>5970</v>
      </c>
      <c r="AL79" s="191">
        <v>8110</v>
      </c>
      <c r="AM79" s="191">
        <v>8690</v>
      </c>
      <c r="AN79" s="191">
        <v>7150</v>
      </c>
      <c r="AO79" s="191">
        <v>6760</v>
      </c>
      <c r="AP79" s="191">
        <v>6760</v>
      </c>
      <c r="AQ79" s="191">
        <v>6400</v>
      </c>
      <c r="AR79" s="189">
        <v>8310</v>
      </c>
      <c r="AS79" s="189">
        <v>8900</v>
      </c>
      <c r="AT79" s="189">
        <v>7330</v>
      </c>
      <c r="AU79" s="189">
        <v>6930</v>
      </c>
      <c r="AV79" s="189">
        <v>6930</v>
      </c>
      <c r="AW79" s="189">
        <v>6560</v>
      </c>
    </row>
    <row r="80" spans="1:49" ht="15" customHeight="1" x14ac:dyDescent="0.25">
      <c r="A80" s="183" t="s">
        <v>401</v>
      </c>
      <c r="B80" s="186">
        <v>5180</v>
      </c>
      <c r="C80" s="186">
        <v>5540</v>
      </c>
      <c r="D80" s="186">
        <v>4570</v>
      </c>
      <c r="E80" s="186">
        <v>4310</v>
      </c>
      <c r="F80" s="186">
        <v>4310</v>
      </c>
      <c r="G80" s="186">
        <v>4090</v>
      </c>
      <c r="H80" s="187">
        <v>5480</v>
      </c>
      <c r="I80" s="187">
        <v>5880</v>
      </c>
      <c r="J80" s="187">
        <v>4840</v>
      </c>
      <c r="K80" s="187">
        <v>4570</v>
      </c>
      <c r="L80" s="187">
        <v>4570</v>
      </c>
      <c r="M80" s="187">
        <v>4330</v>
      </c>
      <c r="N80" s="189">
        <v>6010</v>
      </c>
      <c r="O80" s="189">
        <v>6440</v>
      </c>
      <c r="P80" s="189">
        <v>5300</v>
      </c>
      <c r="Q80" s="189">
        <v>5010</v>
      </c>
      <c r="R80" s="189">
        <v>5010</v>
      </c>
      <c r="S80" s="189">
        <v>4740</v>
      </c>
      <c r="T80" s="191">
        <v>6830</v>
      </c>
      <c r="U80" s="191">
        <v>7310</v>
      </c>
      <c r="V80" s="191">
        <v>6020</v>
      </c>
      <c r="W80" s="191">
        <v>5690</v>
      </c>
      <c r="X80" s="191">
        <v>5690</v>
      </c>
      <c r="Y80" s="191">
        <v>5390</v>
      </c>
      <c r="Z80" s="161" t="s">
        <v>502</v>
      </c>
      <c r="AA80" s="161" t="s">
        <v>502</v>
      </c>
      <c r="AB80" s="161" t="s">
        <v>502</v>
      </c>
      <c r="AC80" s="161" t="s">
        <v>502</v>
      </c>
      <c r="AD80" s="161" t="s">
        <v>502</v>
      </c>
      <c r="AE80" s="161" t="s">
        <v>502</v>
      </c>
      <c r="AF80" s="191">
        <v>7570</v>
      </c>
      <c r="AG80" s="191">
        <v>8110</v>
      </c>
      <c r="AH80" s="191">
        <v>6680</v>
      </c>
      <c r="AI80" s="191">
        <v>6310</v>
      </c>
      <c r="AJ80" s="191">
        <v>6310</v>
      </c>
      <c r="AK80" s="191">
        <v>5970</v>
      </c>
      <c r="AL80" s="191">
        <v>8110</v>
      </c>
      <c r="AM80" s="191">
        <v>8690</v>
      </c>
      <c r="AN80" s="191">
        <v>7150</v>
      </c>
      <c r="AO80" s="191">
        <v>6760</v>
      </c>
      <c r="AP80" s="191">
        <v>6760</v>
      </c>
      <c r="AQ80" s="191">
        <v>6400</v>
      </c>
      <c r="AR80" s="189">
        <v>8310</v>
      </c>
      <c r="AS80" s="189">
        <v>8900</v>
      </c>
      <c r="AT80" s="189">
        <v>7330</v>
      </c>
      <c r="AU80" s="189">
        <v>6930</v>
      </c>
      <c r="AV80" s="189">
        <v>6930</v>
      </c>
      <c r="AW80" s="189">
        <v>6560</v>
      </c>
    </row>
    <row r="81" spans="1:49" ht="15" customHeight="1" x14ac:dyDescent="0.25">
      <c r="A81" s="183" t="s">
        <v>424</v>
      </c>
      <c r="B81" s="185" t="s">
        <v>502</v>
      </c>
      <c r="C81" s="185" t="s">
        <v>502</v>
      </c>
      <c r="D81" s="185" t="s">
        <v>502</v>
      </c>
      <c r="E81" s="185" t="s">
        <v>502</v>
      </c>
      <c r="F81" s="186">
        <v>5337</v>
      </c>
      <c r="G81" s="186">
        <v>5196</v>
      </c>
      <c r="H81" s="187" t="s">
        <v>502</v>
      </c>
      <c r="I81" s="187" t="s">
        <v>502</v>
      </c>
      <c r="J81" s="187" t="s">
        <v>502</v>
      </c>
      <c r="K81" s="187" t="s">
        <v>502</v>
      </c>
      <c r="L81" s="187">
        <v>5800</v>
      </c>
      <c r="M81" s="187">
        <v>5500</v>
      </c>
      <c r="N81" s="188" t="s">
        <v>502</v>
      </c>
      <c r="O81" s="188" t="s">
        <v>502</v>
      </c>
      <c r="P81" s="188" t="s">
        <v>502</v>
      </c>
      <c r="Q81" s="188" t="s">
        <v>502</v>
      </c>
      <c r="R81" s="189">
        <v>6380</v>
      </c>
      <c r="S81" s="189">
        <v>6213</v>
      </c>
      <c r="T81" s="190" t="s">
        <v>502</v>
      </c>
      <c r="U81" s="190" t="s">
        <v>502</v>
      </c>
      <c r="V81" s="190" t="s">
        <v>502</v>
      </c>
      <c r="W81" s="190" t="s">
        <v>502</v>
      </c>
      <c r="X81" s="191">
        <v>7050</v>
      </c>
      <c r="Y81" s="191">
        <v>6700</v>
      </c>
      <c r="Z81" s="161" t="s">
        <v>502</v>
      </c>
      <c r="AA81" s="161" t="s">
        <v>502</v>
      </c>
      <c r="AB81" s="161" t="s">
        <v>502</v>
      </c>
      <c r="AC81" s="161" t="s">
        <v>502</v>
      </c>
      <c r="AD81" s="161" t="s">
        <v>502</v>
      </c>
      <c r="AE81" s="161" t="s">
        <v>502</v>
      </c>
      <c r="AF81" s="190" t="s">
        <v>502</v>
      </c>
      <c r="AG81" s="190" t="s">
        <v>502</v>
      </c>
      <c r="AH81" s="190" t="s">
        <v>502</v>
      </c>
      <c r="AI81" s="190" t="s">
        <v>502</v>
      </c>
      <c r="AJ81" s="191">
        <v>7483</v>
      </c>
      <c r="AK81" s="191">
        <v>7286</v>
      </c>
      <c r="AL81" s="190" t="s">
        <v>502</v>
      </c>
      <c r="AM81" s="190" t="s">
        <v>502</v>
      </c>
      <c r="AN81" s="190" t="s">
        <v>502</v>
      </c>
      <c r="AO81" s="190" t="s">
        <v>502</v>
      </c>
      <c r="AP81" s="191">
        <v>7250</v>
      </c>
      <c r="AQ81" s="191">
        <v>6850</v>
      </c>
      <c r="AR81" s="188" t="s">
        <v>502</v>
      </c>
      <c r="AS81" s="188" t="s">
        <v>502</v>
      </c>
      <c r="AT81" s="188" t="s">
        <v>502</v>
      </c>
      <c r="AU81" s="188" t="s">
        <v>502</v>
      </c>
      <c r="AV81" s="189">
        <v>7483</v>
      </c>
      <c r="AW81" s="189">
        <v>7286</v>
      </c>
    </row>
    <row r="82" spans="1:49" ht="15" customHeight="1" x14ac:dyDescent="0.25">
      <c r="A82" s="183" t="s">
        <v>402</v>
      </c>
      <c r="B82" s="186">
        <v>1410</v>
      </c>
      <c r="C82" s="186">
        <v>1510</v>
      </c>
      <c r="D82" s="186">
        <v>1240</v>
      </c>
      <c r="E82" s="185" t="s">
        <v>502</v>
      </c>
      <c r="F82" s="185" t="s">
        <v>502</v>
      </c>
      <c r="G82" s="186">
        <v>1110</v>
      </c>
      <c r="H82" s="187">
        <v>1280</v>
      </c>
      <c r="I82" s="187">
        <v>1370</v>
      </c>
      <c r="J82" s="187">
        <v>1130</v>
      </c>
      <c r="K82" s="187" t="s">
        <v>502</v>
      </c>
      <c r="L82" s="187" t="s">
        <v>502</v>
      </c>
      <c r="M82" s="187">
        <v>1010</v>
      </c>
      <c r="N82" s="189">
        <v>1430</v>
      </c>
      <c r="O82" s="189">
        <v>1530</v>
      </c>
      <c r="P82" s="189">
        <v>1260</v>
      </c>
      <c r="Q82" s="188" t="s">
        <v>502</v>
      </c>
      <c r="R82" s="188" t="s">
        <v>502</v>
      </c>
      <c r="S82" s="189">
        <v>1130</v>
      </c>
      <c r="T82" s="191">
        <v>1890</v>
      </c>
      <c r="U82" s="191">
        <v>2030</v>
      </c>
      <c r="V82" s="191">
        <v>1670</v>
      </c>
      <c r="W82" s="190" t="s">
        <v>502</v>
      </c>
      <c r="X82" s="190" t="s">
        <v>502</v>
      </c>
      <c r="Y82" s="191">
        <v>1490</v>
      </c>
      <c r="Z82" s="161" t="s">
        <v>502</v>
      </c>
      <c r="AA82" s="161" t="s">
        <v>502</v>
      </c>
      <c r="AB82" s="161" t="s">
        <v>502</v>
      </c>
      <c r="AC82" s="161" t="s">
        <v>502</v>
      </c>
      <c r="AD82" s="161" t="s">
        <v>502</v>
      </c>
      <c r="AE82" s="161" t="s">
        <v>502</v>
      </c>
      <c r="AF82" s="191">
        <v>1860</v>
      </c>
      <c r="AG82" s="191">
        <v>1990</v>
      </c>
      <c r="AH82" s="191">
        <v>1640</v>
      </c>
      <c r="AI82" s="190" t="s">
        <v>502</v>
      </c>
      <c r="AJ82" s="190" t="s">
        <v>502</v>
      </c>
      <c r="AK82" s="191">
        <v>1470</v>
      </c>
      <c r="AL82" s="191">
        <v>2110</v>
      </c>
      <c r="AM82" s="191">
        <v>2260</v>
      </c>
      <c r="AN82" s="191">
        <v>1860</v>
      </c>
      <c r="AO82" s="190" t="s">
        <v>502</v>
      </c>
      <c r="AP82" s="190" t="s">
        <v>502</v>
      </c>
      <c r="AQ82" s="191">
        <v>1660</v>
      </c>
      <c r="AR82" s="189">
        <v>2450</v>
      </c>
      <c r="AS82" s="189">
        <v>2620</v>
      </c>
      <c r="AT82" s="189">
        <v>2160</v>
      </c>
      <c r="AU82" s="188" t="s">
        <v>502</v>
      </c>
      <c r="AV82" s="188" t="s">
        <v>502</v>
      </c>
      <c r="AW82" s="189">
        <v>1930</v>
      </c>
    </row>
    <row r="83" spans="1:49" ht="15" customHeight="1" x14ac:dyDescent="0.25">
      <c r="A83" s="183" t="s">
        <v>403</v>
      </c>
      <c r="B83" s="186">
        <v>1713</v>
      </c>
      <c r="C83" s="186">
        <v>2080</v>
      </c>
      <c r="D83" s="186">
        <v>1713</v>
      </c>
      <c r="E83" s="185" t="s">
        <v>502</v>
      </c>
      <c r="F83" s="186">
        <v>1574</v>
      </c>
      <c r="G83" s="186">
        <v>1532</v>
      </c>
      <c r="H83" s="187">
        <v>1634.4617461179425</v>
      </c>
      <c r="I83" s="187">
        <v>1984.7035488575016</v>
      </c>
      <c r="J83" s="187">
        <v>1634.4617461179425</v>
      </c>
      <c r="K83" s="187" t="s">
        <v>502</v>
      </c>
      <c r="L83" s="187">
        <v>1501.937820757028</v>
      </c>
      <c r="M83" s="187">
        <v>1462.4131412634224</v>
      </c>
      <c r="N83" s="189">
        <v>1713</v>
      </c>
      <c r="O83" s="189">
        <v>2080</v>
      </c>
      <c r="P83" s="189">
        <v>1713</v>
      </c>
      <c r="Q83" s="188" t="s">
        <v>502</v>
      </c>
      <c r="R83" s="189">
        <v>1574</v>
      </c>
      <c r="S83" s="189">
        <v>1532</v>
      </c>
      <c r="T83" s="191">
        <v>2213</v>
      </c>
      <c r="U83" s="191">
        <v>2687</v>
      </c>
      <c r="V83" s="191">
        <v>2213</v>
      </c>
      <c r="W83" s="190" t="s">
        <v>502</v>
      </c>
      <c r="X83" s="191">
        <v>2034</v>
      </c>
      <c r="Y83" s="191">
        <v>1980</v>
      </c>
      <c r="Z83" s="161" t="s">
        <v>502</v>
      </c>
      <c r="AA83" s="161" t="s">
        <v>502</v>
      </c>
      <c r="AB83" s="161" t="s">
        <v>502</v>
      </c>
      <c r="AC83" s="161" t="s">
        <v>502</v>
      </c>
      <c r="AD83" s="161" t="s">
        <v>502</v>
      </c>
      <c r="AE83" s="161" t="s">
        <v>502</v>
      </c>
      <c r="AF83" s="191">
        <v>2087</v>
      </c>
      <c r="AG83" s="191">
        <v>2535</v>
      </c>
      <c r="AH83" s="191">
        <v>2087</v>
      </c>
      <c r="AI83" s="190" t="s">
        <v>502</v>
      </c>
      <c r="AJ83" s="191">
        <v>1918</v>
      </c>
      <c r="AK83" s="191">
        <v>1868</v>
      </c>
      <c r="AL83" s="191">
        <v>2357</v>
      </c>
      <c r="AM83" s="191">
        <v>2862</v>
      </c>
      <c r="AN83" s="191">
        <v>2357</v>
      </c>
      <c r="AO83" s="190" t="s">
        <v>502</v>
      </c>
      <c r="AP83" s="191">
        <v>2166</v>
      </c>
      <c r="AQ83" s="191">
        <v>2109</v>
      </c>
      <c r="AR83" s="189">
        <v>2745</v>
      </c>
      <c r="AS83" s="189">
        <v>3334</v>
      </c>
      <c r="AT83" s="189">
        <v>2745</v>
      </c>
      <c r="AU83" s="188" t="s">
        <v>502</v>
      </c>
      <c r="AV83" s="189">
        <v>2523</v>
      </c>
      <c r="AW83" s="189">
        <v>2456</v>
      </c>
    </row>
    <row r="84" spans="1:49" ht="15" customHeight="1" x14ac:dyDescent="0.25">
      <c r="A84" s="183" t="s">
        <v>405</v>
      </c>
      <c r="B84" s="186">
        <v>1687</v>
      </c>
      <c r="C84" s="186">
        <v>2049</v>
      </c>
      <c r="D84" s="186">
        <v>1687</v>
      </c>
      <c r="E84" s="185" t="s">
        <v>502</v>
      </c>
      <c r="F84" s="185" t="s">
        <v>502</v>
      </c>
      <c r="G84" s="186">
        <v>1510</v>
      </c>
      <c r="H84" s="187">
        <v>2090.5385568988681</v>
      </c>
      <c r="I84" s="187">
        <v>2538.5111048057684</v>
      </c>
      <c r="J84" s="187">
        <v>2090.5385568988681</v>
      </c>
      <c r="K84" s="187" t="s">
        <v>502</v>
      </c>
      <c r="L84" s="187" t="s">
        <v>502</v>
      </c>
      <c r="M84" s="187">
        <v>1870.4818666989872</v>
      </c>
      <c r="N84" s="189">
        <v>2318</v>
      </c>
      <c r="O84" s="189">
        <v>2815</v>
      </c>
      <c r="P84" s="189">
        <v>2318</v>
      </c>
      <c r="Q84" s="188" t="s">
        <v>502</v>
      </c>
      <c r="R84" s="188" t="s">
        <v>502</v>
      </c>
      <c r="S84" s="189">
        <v>2074</v>
      </c>
      <c r="T84" s="191">
        <v>2844</v>
      </c>
      <c r="U84" s="191">
        <v>3454</v>
      </c>
      <c r="V84" s="191">
        <v>2844</v>
      </c>
      <c r="W84" s="190" t="s">
        <v>502</v>
      </c>
      <c r="X84" s="190" t="s">
        <v>502</v>
      </c>
      <c r="Y84" s="191">
        <v>2545</v>
      </c>
      <c r="Z84" s="161" t="s">
        <v>502</v>
      </c>
      <c r="AA84" s="161" t="s">
        <v>502</v>
      </c>
      <c r="AB84" s="161" t="s">
        <v>502</v>
      </c>
      <c r="AC84" s="161" t="s">
        <v>502</v>
      </c>
      <c r="AD84" s="161" t="s">
        <v>502</v>
      </c>
      <c r="AE84" s="161" t="s">
        <v>502</v>
      </c>
      <c r="AF84" s="191">
        <v>3730</v>
      </c>
      <c r="AG84" s="191">
        <v>3990</v>
      </c>
      <c r="AH84" s="191">
        <v>3260</v>
      </c>
      <c r="AI84" s="190" t="s">
        <v>502</v>
      </c>
      <c r="AJ84" s="190" t="s">
        <v>502</v>
      </c>
      <c r="AK84" s="191">
        <v>2940</v>
      </c>
      <c r="AL84" s="191">
        <v>3700</v>
      </c>
      <c r="AM84" s="191">
        <v>4000</v>
      </c>
      <c r="AN84" s="191">
        <v>3300</v>
      </c>
      <c r="AO84" s="190" t="s">
        <v>502</v>
      </c>
      <c r="AP84" s="190" t="s">
        <v>502</v>
      </c>
      <c r="AQ84" s="191">
        <v>2950</v>
      </c>
      <c r="AR84" s="189">
        <v>4050</v>
      </c>
      <c r="AS84" s="189">
        <v>4350</v>
      </c>
      <c r="AT84" s="189">
        <v>3600</v>
      </c>
      <c r="AU84" s="188" t="s">
        <v>502</v>
      </c>
      <c r="AV84" s="188" t="s">
        <v>502</v>
      </c>
      <c r="AW84" s="189">
        <v>3200</v>
      </c>
    </row>
    <row r="85" spans="1:49" ht="15" customHeight="1" x14ac:dyDescent="0.25">
      <c r="A85" s="183" t="s">
        <v>407</v>
      </c>
      <c r="B85" s="185" t="s">
        <v>502</v>
      </c>
      <c r="C85" s="185" t="s">
        <v>502</v>
      </c>
      <c r="D85" s="185" t="s">
        <v>502</v>
      </c>
      <c r="E85" s="186">
        <v>1511</v>
      </c>
      <c r="F85" s="186">
        <v>1511</v>
      </c>
      <c r="G85" s="186">
        <v>1471</v>
      </c>
      <c r="H85" s="187" t="s">
        <v>502</v>
      </c>
      <c r="I85" s="187" t="s">
        <v>502</v>
      </c>
      <c r="J85" s="187" t="s">
        <v>502</v>
      </c>
      <c r="K85" s="187">
        <v>1616.2139136731294</v>
      </c>
      <c r="L85" s="187">
        <v>1616.2139136731294</v>
      </c>
      <c r="M85" s="187">
        <v>1573.6819685764681</v>
      </c>
      <c r="N85" s="188" t="s">
        <v>502</v>
      </c>
      <c r="O85" s="188" t="s">
        <v>502</v>
      </c>
      <c r="P85" s="188" t="s">
        <v>502</v>
      </c>
      <c r="Q85" s="189">
        <v>1839</v>
      </c>
      <c r="R85" s="189">
        <v>1839</v>
      </c>
      <c r="S85" s="189">
        <v>1791</v>
      </c>
      <c r="T85" s="190" t="s">
        <v>502</v>
      </c>
      <c r="U85" s="190" t="s">
        <v>502</v>
      </c>
      <c r="V85" s="190" t="s">
        <v>502</v>
      </c>
      <c r="W85" s="191">
        <v>2273</v>
      </c>
      <c r="X85" s="191">
        <v>2273</v>
      </c>
      <c r="Y85" s="191">
        <v>2213</v>
      </c>
      <c r="Z85" s="161" t="s">
        <v>502</v>
      </c>
      <c r="AA85" s="161" t="s">
        <v>502</v>
      </c>
      <c r="AB85" s="161" t="s">
        <v>502</v>
      </c>
      <c r="AC85" s="161" t="s">
        <v>502</v>
      </c>
      <c r="AD85" s="161" t="s">
        <v>502</v>
      </c>
      <c r="AE85" s="161" t="s">
        <v>502</v>
      </c>
      <c r="AF85" s="190" t="s">
        <v>502</v>
      </c>
      <c r="AG85" s="190" t="s">
        <v>502</v>
      </c>
      <c r="AH85" s="190" t="s">
        <v>502</v>
      </c>
      <c r="AI85" s="191">
        <v>2403</v>
      </c>
      <c r="AJ85" s="191">
        <v>2403</v>
      </c>
      <c r="AK85" s="191">
        <v>2340</v>
      </c>
      <c r="AL85" s="190" t="s">
        <v>502</v>
      </c>
      <c r="AM85" s="190" t="s">
        <v>502</v>
      </c>
      <c r="AN85" s="190" t="s">
        <v>502</v>
      </c>
      <c r="AO85" s="191">
        <v>2656</v>
      </c>
      <c r="AP85" s="191">
        <v>2656</v>
      </c>
      <c r="AQ85" s="191">
        <v>2586</v>
      </c>
      <c r="AR85" s="188" t="s">
        <v>502</v>
      </c>
      <c r="AS85" s="188" t="s">
        <v>502</v>
      </c>
      <c r="AT85" s="188" t="s">
        <v>502</v>
      </c>
      <c r="AU85" s="189">
        <v>2778</v>
      </c>
      <c r="AV85" s="189">
        <v>2778</v>
      </c>
      <c r="AW85" s="189">
        <v>2705</v>
      </c>
    </row>
    <row r="86" spans="1:49" ht="15" customHeight="1" x14ac:dyDescent="0.25">
      <c r="A86" s="183" t="s">
        <v>408</v>
      </c>
      <c r="B86" s="185" t="s">
        <v>502</v>
      </c>
      <c r="C86" s="185" t="s">
        <v>502</v>
      </c>
      <c r="D86" s="185" t="s">
        <v>502</v>
      </c>
      <c r="E86" s="186">
        <v>3779</v>
      </c>
      <c r="F86" s="186">
        <v>3779</v>
      </c>
      <c r="G86" s="186">
        <v>3680</v>
      </c>
      <c r="H86" s="187" t="s">
        <v>502</v>
      </c>
      <c r="I86" s="187" t="s">
        <v>502</v>
      </c>
      <c r="J86" s="187" t="s">
        <v>502</v>
      </c>
      <c r="K86" s="187">
        <v>4220.3512109059457</v>
      </c>
      <c r="L86" s="187">
        <v>4220.3512109059457</v>
      </c>
      <c r="M86" s="187">
        <v>4109.2893369347366</v>
      </c>
      <c r="N86" s="188" t="s">
        <v>502</v>
      </c>
      <c r="O86" s="188" t="s">
        <v>502</v>
      </c>
      <c r="P86" s="188" t="s">
        <v>502</v>
      </c>
      <c r="Q86" s="189">
        <v>4475</v>
      </c>
      <c r="R86" s="189">
        <v>4475</v>
      </c>
      <c r="S86" s="189">
        <v>4357</v>
      </c>
      <c r="T86" s="190" t="s">
        <v>502</v>
      </c>
      <c r="U86" s="190" t="s">
        <v>502</v>
      </c>
      <c r="V86" s="190" t="s">
        <v>502</v>
      </c>
      <c r="W86" s="191">
        <v>5154</v>
      </c>
      <c r="X86" s="191">
        <v>5154</v>
      </c>
      <c r="Y86" s="191">
        <v>5018</v>
      </c>
      <c r="Z86" s="161" t="s">
        <v>502</v>
      </c>
      <c r="AA86" s="161" t="s">
        <v>502</v>
      </c>
      <c r="AB86" s="161" t="s">
        <v>502</v>
      </c>
      <c r="AC86" s="161" t="s">
        <v>502</v>
      </c>
      <c r="AD86" s="161" t="s">
        <v>502</v>
      </c>
      <c r="AE86" s="161" t="s">
        <v>502</v>
      </c>
      <c r="AF86" s="190" t="s">
        <v>502</v>
      </c>
      <c r="AG86" s="190" t="s">
        <v>502</v>
      </c>
      <c r="AH86" s="190" t="s">
        <v>502</v>
      </c>
      <c r="AI86" s="191">
        <v>5591</v>
      </c>
      <c r="AJ86" s="191">
        <v>5591</v>
      </c>
      <c r="AK86" s="191">
        <v>5444</v>
      </c>
      <c r="AL86" s="190" t="s">
        <v>502</v>
      </c>
      <c r="AM86" s="190" t="s">
        <v>502</v>
      </c>
      <c r="AN86" s="190" t="s">
        <v>502</v>
      </c>
      <c r="AO86" s="191">
        <v>5879</v>
      </c>
      <c r="AP86" s="191">
        <v>5879</v>
      </c>
      <c r="AQ86" s="191">
        <v>5725</v>
      </c>
      <c r="AR86" s="188" t="s">
        <v>502</v>
      </c>
      <c r="AS86" s="188" t="s">
        <v>502</v>
      </c>
      <c r="AT86" s="188" t="s">
        <v>502</v>
      </c>
      <c r="AU86" s="189">
        <v>5932</v>
      </c>
      <c r="AV86" s="189">
        <v>5932</v>
      </c>
      <c r="AW86" s="189">
        <v>5776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00636-DEF0-4E59-8406-E55CA8C1621D}">
  <sheetPr codeName="Folha11"/>
  <dimension ref="A1:U88"/>
  <sheetViews>
    <sheetView showGridLines="0" topLeftCell="A53" workbookViewId="0">
      <selection activeCell="B2" sqref="B2:B88"/>
    </sheetView>
  </sheetViews>
  <sheetFormatPr defaultColWidth="12.7109375" defaultRowHeight="15" x14ac:dyDescent="0.25"/>
  <cols>
    <col min="1" max="1" width="6.42578125" style="456" customWidth="1"/>
    <col min="2" max="2" width="32.5703125" customWidth="1"/>
    <col min="3" max="8" width="12.7109375" style="454"/>
    <col min="9" max="9" width="9.5703125" style="3" customWidth="1"/>
    <col min="10" max="10" width="18.5703125" style="3" customWidth="1"/>
    <col min="11" max="14" width="12.7109375" style="3"/>
    <col min="15" max="15" width="4.85546875" style="3" customWidth="1"/>
    <col min="16" max="16" width="27" style="11" bestFit="1" customWidth="1"/>
    <col min="17" max="17" width="25.28515625" style="11" bestFit="1" customWidth="1"/>
    <col min="18" max="18" width="12.7109375" style="11"/>
    <col min="19" max="19" width="15.7109375" style="11" customWidth="1"/>
    <col min="20" max="21" width="12.7109375" style="11"/>
    <col min="22" max="16384" width="12.7109375" style="3"/>
  </cols>
  <sheetData>
    <row r="1" spans="1:21" s="2" customFormat="1" ht="15" customHeight="1" x14ac:dyDescent="0.25">
      <c r="A1" s="455" t="s">
        <v>503</v>
      </c>
      <c r="B1" s="192" t="s">
        <v>626</v>
      </c>
      <c r="C1" s="453" t="s">
        <v>188</v>
      </c>
      <c r="D1" s="453" t="s">
        <v>189</v>
      </c>
      <c r="E1" s="453" t="s">
        <v>190</v>
      </c>
      <c r="F1" s="453" t="s">
        <v>191</v>
      </c>
      <c r="G1" s="453" t="s">
        <v>192</v>
      </c>
      <c r="H1" s="453" t="s">
        <v>193</v>
      </c>
      <c r="P1" s="10" t="s">
        <v>246</v>
      </c>
      <c r="Q1" s="10" t="s">
        <v>177</v>
      </c>
      <c r="R1" s="10" t="s">
        <v>242</v>
      </c>
      <c r="S1" s="10" t="s">
        <v>243</v>
      </c>
      <c r="T1" s="10" t="s">
        <v>244</v>
      </c>
      <c r="U1" s="10" t="s">
        <v>245</v>
      </c>
    </row>
    <row r="2" spans="1:21" ht="15" customHeight="1" x14ac:dyDescent="0.25">
      <c r="A2" s="456">
        <v>1</v>
      </c>
      <c r="B2" t="s">
        <v>428</v>
      </c>
      <c r="C2" s="195">
        <v>6600</v>
      </c>
      <c r="D2" s="195">
        <v>6600</v>
      </c>
      <c r="E2" s="195">
        <v>6600</v>
      </c>
      <c r="F2" s="195">
        <v>6600</v>
      </c>
      <c r="G2" s="195">
        <v>6600</v>
      </c>
      <c r="H2" s="195">
        <v>6600</v>
      </c>
      <c r="J2" s="12" t="s">
        <v>34</v>
      </c>
      <c r="K2" s="3">
        <v>1</v>
      </c>
      <c r="M2" s="3" t="s">
        <v>236</v>
      </c>
      <c r="N2" s="3" t="s">
        <v>238</v>
      </c>
      <c r="O2" s="3">
        <v>1</v>
      </c>
      <c r="P2" s="9">
        <f>'2B EFMA'!E72</f>
        <v>0</v>
      </c>
      <c r="Q2" s="9">
        <f>'2B EFMA'!F72</f>
        <v>0</v>
      </c>
      <c r="R2" s="9">
        <v>1</v>
      </c>
      <c r="S2" s="9" t="str">
        <f>R2&amp;Q2</f>
        <v>10</v>
      </c>
      <c r="T2" s="9" t="e">
        <f>VLOOKUP(S2,$J$2:$K$8,2,FALSE)</f>
        <v>#N/A</v>
      </c>
      <c r="U2" s="268" t="e">
        <f t="shared" ref="U2:U26" si="0">VLOOKUP(P2,$B$2:$H$88,T2,FALSE)</f>
        <v>#N/A</v>
      </c>
    </row>
    <row r="3" spans="1:21" ht="15" customHeight="1" x14ac:dyDescent="0.25">
      <c r="A3" s="456">
        <f>A2+1</f>
        <v>2</v>
      </c>
      <c r="B3" t="s">
        <v>614</v>
      </c>
      <c r="C3" s="195">
        <v>3800</v>
      </c>
      <c r="D3" s="195">
        <v>3800</v>
      </c>
      <c r="E3" s="195">
        <v>3800</v>
      </c>
      <c r="F3" s="195">
        <v>3800</v>
      </c>
      <c r="G3" s="195">
        <v>3800</v>
      </c>
      <c r="H3" s="195">
        <v>3800</v>
      </c>
      <c r="J3" s="4" t="s">
        <v>188</v>
      </c>
      <c r="K3" s="3">
        <f>K2+1</f>
        <v>2</v>
      </c>
      <c r="M3" s="3" t="s">
        <v>237</v>
      </c>
      <c r="N3" s="196" t="s">
        <v>485</v>
      </c>
      <c r="O3" s="3">
        <v>2</v>
      </c>
      <c r="P3" s="9">
        <f>'2B EFMA'!E73</f>
        <v>0</v>
      </c>
      <c r="Q3" s="9">
        <f>'2B EFMA'!F73</f>
        <v>0</v>
      </c>
      <c r="R3" s="11">
        <f>R2</f>
        <v>1</v>
      </c>
      <c r="S3" s="9" t="str">
        <f>R3&amp;Q3</f>
        <v>10</v>
      </c>
      <c r="T3" s="9" t="e">
        <f>VLOOKUP(S3,$J$2:$K$50,2,FALSE)</f>
        <v>#N/A</v>
      </c>
      <c r="U3" s="268" t="e">
        <f t="shared" si="0"/>
        <v>#N/A</v>
      </c>
    </row>
    <row r="4" spans="1:21" ht="15" customHeight="1" x14ac:dyDescent="0.25">
      <c r="A4" s="456">
        <f t="shared" ref="A4:A67" si="1">A3+1</f>
        <v>3</v>
      </c>
      <c r="B4" t="s">
        <v>40</v>
      </c>
      <c r="C4" s="195">
        <v>2900</v>
      </c>
      <c r="D4" s="195">
        <v>2900</v>
      </c>
      <c r="E4" s="195">
        <v>2900</v>
      </c>
      <c r="F4" s="195">
        <v>2900</v>
      </c>
      <c r="G4" s="195">
        <v>2900</v>
      </c>
      <c r="H4" s="195">
        <v>2900</v>
      </c>
      <c r="J4" s="4" t="s">
        <v>189</v>
      </c>
      <c r="K4" s="3">
        <f t="shared" ref="K4:K50" si="2">K3+1</f>
        <v>3</v>
      </c>
      <c r="M4" s="3" t="s">
        <v>241</v>
      </c>
      <c r="N4" s="3" t="s">
        <v>240</v>
      </c>
      <c r="O4" s="3">
        <f>O3+1</f>
        <v>3</v>
      </c>
      <c r="P4" s="9">
        <f>'2B EFMA'!E74</f>
        <v>0</v>
      </c>
      <c r="Q4" s="9">
        <f>'2B EFMA'!F74</f>
        <v>0</v>
      </c>
      <c r="R4" s="11">
        <f>R3</f>
        <v>1</v>
      </c>
      <c r="S4" s="9" t="str">
        <f>R4&amp;Q4</f>
        <v>10</v>
      </c>
      <c r="T4" s="9" t="e">
        <f>VLOOKUP(S4,$J$2:$K$50,2,FALSE)</f>
        <v>#N/A</v>
      </c>
      <c r="U4" s="268" t="e">
        <f t="shared" si="0"/>
        <v>#N/A</v>
      </c>
    </row>
    <row r="5" spans="1:21" ht="15" customHeight="1" x14ac:dyDescent="0.25">
      <c r="A5" s="456">
        <f t="shared" si="1"/>
        <v>4</v>
      </c>
      <c r="B5" t="s">
        <v>42</v>
      </c>
      <c r="C5" s="195">
        <v>6800</v>
      </c>
      <c r="D5" s="195">
        <v>6800</v>
      </c>
      <c r="E5" s="195">
        <v>6800</v>
      </c>
      <c r="F5" s="195">
        <v>6800</v>
      </c>
      <c r="G5" s="195">
        <v>6800</v>
      </c>
      <c r="H5" s="195">
        <v>6800</v>
      </c>
      <c r="J5" s="4" t="s">
        <v>190</v>
      </c>
      <c r="K5" s="3">
        <f t="shared" si="2"/>
        <v>4</v>
      </c>
      <c r="O5" s="3">
        <f t="shared" ref="O5:O26" si="3">O4+1</f>
        <v>4</v>
      </c>
      <c r="P5" s="9">
        <f>'2B EFMA'!E75</f>
        <v>0</v>
      </c>
      <c r="Q5" s="9">
        <f>'2B EFMA'!F75</f>
        <v>0</v>
      </c>
      <c r="R5" s="11">
        <f t="shared" ref="R5:R26" si="4">R4</f>
        <v>1</v>
      </c>
      <c r="S5" s="9" t="str">
        <f t="shared" ref="S5:S26" si="5">R5&amp;Q5</f>
        <v>10</v>
      </c>
      <c r="T5" s="9" t="e">
        <f t="shared" ref="T5:T26" si="6">VLOOKUP(S5,$J$2:$K$50,2,FALSE)</f>
        <v>#N/A</v>
      </c>
      <c r="U5" s="268" t="e">
        <f t="shared" si="0"/>
        <v>#N/A</v>
      </c>
    </row>
    <row r="6" spans="1:21" ht="15" customHeight="1" x14ac:dyDescent="0.25">
      <c r="A6" s="456">
        <f t="shared" si="1"/>
        <v>5</v>
      </c>
      <c r="B6" t="s">
        <v>580</v>
      </c>
      <c r="C6" s="195">
        <v>6400</v>
      </c>
      <c r="D6" s="195">
        <v>6400</v>
      </c>
      <c r="E6" s="195">
        <v>6400</v>
      </c>
      <c r="F6" s="195">
        <v>6400</v>
      </c>
      <c r="G6" s="195">
        <v>6400</v>
      </c>
      <c r="H6" s="195">
        <v>6400</v>
      </c>
      <c r="J6" s="4" t="s">
        <v>191</v>
      </c>
      <c r="K6" s="3">
        <f t="shared" si="2"/>
        <v>5</v>
      </c>
      <c r="O6" s="3">
        <f t="shared" si="3"/>
        <v>5</v>
      </c>
      <c r="P6" s="9">
        <f>'2B EFMA'!E76</f>
        <v>0</v>
      </c>
      <c r="Q6" s="266">
        <f>'2B EFMA'!F76</f>
        <v>0</v>
      </c>
      <c r="R6" s="11">
        <f t="shared" si="4"/>
        <v>1</v>
      </c>
      <c r="S6" s="9" t="str">
        <f t="shared" si="5"/>
        <v>10</v>
      </c>
      <c r="T6" s="9" t="e">
        <f t="shared" si="6"/>
        <v>#N/A</v>
      </c>
      <c r="U6" s="269" t="e">
        <f t="shared" si="0"/>
        <v>#N/A</v>
      </c>
    </row>
    <row r="7" spans="1:21" ht="15" customHeight="1" x14ac:dyDescent="0.25">
      <c r="A7" s="456">
        <f t="shared" si="1"/>
        <v>6</v>
      </c>
      <c r="B7" t="s">
        <v>627</v>
      </c>
      <c r="C7" s="195">
        <v>2500</v>
      </c>
      <c r="D7" s="195">
        <v>2500</v>
      </c>
      <c r="E7" s="195">
        <v>2500</v>
      </c>
      <c r="F7" s="195">
        <v>2500</v>
      </c>
      <c r="G7" s="195">
        <v>2500</v>
      </c>
      <c r="H7" s="195">
        <v>2500</v>
      </c>
      <c r="J7" s="4" t="s">
        <v>192</v>
      </c>
      <c r="K7" s="3">
        <f t="shared" si="2"/>
        <v>6</v>
      </c>
      <c r="O7" s="272">
        <f t="shared" si="3"/>
        <v>6</v>
      </c>
      <c r="P7" s="267">
        <f>'2B EFMA'!E83</f>
        <v>0</v>
      </c>
      <c r="Q7" s="9">
        <f>'2B EFMA'!F83</f>
        <v>0</v>
      </c>
      <c r="R7" s="273">
        <f t="shared" si="4"/>
        <v>1</v>
      </c>
      <c r="S7" s="267" t="str">
        <f t="shared" si="5"/>
        <v>10</v>
      </c>
      <c r="T7" s="267" t="e">
        <f t="shared" si="6"/>
        <v>#N/A</v>
      </c>
      <c r="U7" s="268" t="e">
        <f t="shared" si="0"/>
        <v>#N/A</v>
      </c>
    </row>
    <row r="8" spans="1:21" ht="15" customHeight="1" x14ac:dyDescent="0.25">
      <c r="A8" s="456">
        <f t="shared" si="1"/>
        <v>7</v>
      </c>
      <c r="B8" t="s">
        <v>433</v>
      </c>
      <c r="C8" s="195">
        <v>8600</v>
      </c>
      <c r="D8" s="195">
        <v>8600</v>
      </c>
      <c r="E8" s="195">
        <v>8600</v>
      </c>
      <c r="F8" s="195">
        <v>8600</v>
      </c>
      <c r="G8" s="195">
        <v>8600</v>
      </c>
      <c r="H8" s="195">
        <v>8600</v>
      </c>
      <c r="J8" s="4" t="s">
        <v>193</v>
      </c>
      <c r="K8" s="3">
        <f t="shared" si="2"/>
        <v>7</v>
      </c>
      <c r="O8" s="3">
        <f t="shared" si="3"/>
        <v>7</v>
      </c>
      <c r="P8" s="9">
        <f>'2B EFMA'!E84</f>
        <v>0</v>
      </c>
      <c r="Q8" s="9">
        <f>'2B EFMA'!F84</f>
        <v>0</v>
      </c>
      <c r="R8" s="11">
        <f t="shared" si="4"/>
        <v>1</v>
      </c>
      <c r="S8" s="9" t="str">
        <f t="shared" si="5"/>
        <v>10</v>
      </c>
      <c r="T8" s="9" t="e">
        <f t="shared" si="6"/>
        <v>#N/A</v>
      </c>
      <c r="U8" s="268" t="e">
        <f t="shared" si="0"/>
        <v>#N/A</v>
      </c>
    </row>
    <row r="9" spans="1:21" ht="15" customHeight="1" x14ac:dyDescent="0.25">
      <c r="A9" s="456">
        <f t="shared" si="1"/>
        <v>8</v>
      </c>
      <c r="B9" t="s">
        <v>50</v>
      </c>
      <c r="C9" s="195">
        <v>1900</v>
      </c>
      <c r="D9" s="195">
        <v>1900</v>
      </c>
      <c r="E9" s="195">
        <v>1900</v>
      </c>
      <c r="F9" s="195">
        <v>1900</v>
      </c>
      <c r="G9" s="195">
        <v>1900</v>
      </c>
      <c r="H9" s="195">
        <v>1900</v>
      </c>
      <c r="J9" s="5" t="s">
        <v>194</v>
      </c>
      <c r="K9" s="3">
        <f t="shared" si="2"/>
        <v>8</v>
      </c>
      <c r="O9" s="3">
        <f t="shared" si="3"/>
        <v>8</v>
      </c>
      <c r="P9" s="9">
        <f>'2B EFMA'!E85</f>
        <v>0</v>
      </c>
      <c r="Q9" s="9">
        <f>'2B EFMA'!F85</f>
        <v>0</v>
      </c>
      <c r="R9" s="11">
        <f t="shared" si="4"/>
        <v>1</v>
      </c>
      <c r="S9" s="9" t="str">
        <f t="shared" si="5"/>
        <v>10</v>
      </c>
      <c r="T9" s="9" t="e">
        <f t="shared" si="6"/>
        <v>#N/A</v>
      </c>
      <c r="U9" s="268" t="e">
        <f t="shared" si="0"/>
        <v>#N/A</v>
      </c>
    </row>
    <row r="10" spans="1:21" ht="15" customHeight="1" x14ac:dyDescent="0.25">
      <c r="A10" s="456">
        <f t="shared" si="1"/>
        <v>9</v>
      </c>
      <c r="B10" t="s">
        <v>623</v>
      </c>
      <c r="C10" s="195">
        <v>7300</v>
      </c>
      <c r="D10" s="195">
        <v>7300</v>
      </c>
      <c r="E10" s="195">
        <v>7300</v>
      </c>
      <c r="F10" s="195">
        <v>7300</v>
      </c>
      <c r="G10" s="195">
        <v>7300</v>
      </c>
      <c r="H10" s="195">
        <v>7300</v>
      </c>
      <c r="J10" s="5" t="s">
        <v>195</v>
      </c>
      <c r="K10" s="3">
        <f t="shared" si="2"/>
        <v>9</v>
      </c>
      <c r="O10" s="3">
        <f t="shared" si="3"/>
        <v>9</v>
      </c>
      <c r="P10" s="9">
        <f>'2B EFMA'!E86</f>
        <v>0</v>
      </c>
      <c r="Q10" s="9">
        <f>'2B EFMA'!F86</f>
        <v>0</v>
      </c>
      <c r="R10" s="11">
        <f t="shared" si="4"/>
        <v>1</v>
      </c>
      <c r="S10" s="9" t="str">
        <f t="shared" si="5"/>
        <v>10</v>
      </c>
      <c r="T10" s="9" t="e">
        <f t="shared" si="6"/>
        <v>#N/A</v>
      </c>
      <c r="U10" s="268" t="e">
        <f t="shared" si="0"/>
        <v>#N/A</v>
      </c>
    </row>
    <row r="11" spans="1:21" ht="15" customHeight="1" x14ac:dyDescent="0.25">
      <c r="A11" s="456">
        <f t="shared" si="1"/>
        <v>10</v>
      </c>
      <c r="B11" t="s">
        <v>435</v>
      </c>
      <c r="C11" s="195">
        <v>2700</v>
      </c>
      <c r="D11" s="195">
        <v>2700</v>
      </c>
      <c r="E11" s="195">
        <v>2700</v>
      </c>
      <c r="F11" s="195">
        <v>2700</v>
      </c>
      <c r="G11" s="195">
        <v>2700</v>
      </c>
      <c r="H11" s="195">
        <v>2700</v>
      </c>
      <c r="J11" s="5" t="s">
        <v>196</v>
      </c>
      <c r="K11" s="3">
        <f t="shared" si="2"/>
        <v>10</v>
      </c>
      <c r="O11" s="3">
        <f t="shared" si="3"/>
        <v>10</v>
      </c>
      <c r="P11" s="9">
        <f>'2B EFMA'!E87</f>
        <v>0</v>
      </c>
      <c r="Q11" s="266">
        <f>'2B EFMA'!F87</f>
        <v>0</v>
      </c>
      <c r="R11" s="11">
        <f t="shared" si="4"/>
        <v>1</v>
      </c>
      <c r="S11" s="9" t="str">
        <f t="shared" si="5"/>
        <v>10</v>
      </c>
      <c r="T11" s="9" t="e">
        <f t="shared" si="6"/>
        <v>#N/A</v>
      </c>
      <c r="U11" s="269" t="e">
        <f t="shared" si="0"/>
        <v>#N/A</v>
      </c>
    </row>
    <row r="12" spans="1:21" ht="15" customHeight="1" x14ac:dyDescent="0.25">
      <c r="A12" s="456">
        <f t="shared" si="1"/>
        <v>11</v>
      </c>
      <c r="B12" t="s">
        <v>437</v>
      </c>
      <c r="C12" s="195">
        <v>7300</v>
      </c>
      <c r="D12" s="195">
        <v>7300</v>
      </c>
      <c r="E12" s="195">
        <v>7300</v>
      </c>
      <c r="F12" s="195">
        <v>7300</v>
      </c>
      <c r="G12" s="195">
        <v>7300</v>
      </c>
      <c r="H12" s="195">
        <v>7300</v>
      </c>
      <c r="J12" s="5" t="s">
        <v>255</v>
      </c>
      <c r="K12" s="3">
        <f t="shared" si="2"/>
        <v>11</v>
      </c>
      <c r="O12" s="272">
        <f t="shared" si="3"/>
        <v>11</v>
      </c>
      <c r="P12" s="267">
        <f>'2B EFMA'!E94</f>
        <v>0</v>
      </c>
      <c r="Q12" s="9">
        <f>'2B EFMA'!F94</f>
        <v>0</v>
      </c>
      <c r="R12" s="273">
        <f t="shared" si="4"/>
        <v>1</v>
      </c>
      <c r="S12" s="267" t="str">
        <f t="shared" si="5"/>
        <v>10</v>
      </c>
      <c r="T12" s="267" t="e">
        <f t="shared" si="6"/>
        <v>#N/A</v>
      </c>
      <c r="U12" s="268" t="e">
        <f t="shared" si="0"/>
        <v>#N/A</v>
      </c>
    </row>
    <row r="13" spans="1:21" ht="15" customHeight="1" x14ac:dyDescent="0.25">
      <c r="A13" s="456">
        <f t="shared" si="1"/>
        <v>12</v>
      </c>
      <c r="B13" t="s">
        <v>53</v>
      </c>
      <c r="C13" s="195">
        <v>3700</v>
      </c>
      <c r="D13" s="195">
        <v>3700</v>
      </c>
      <c r="E13" s="195">
        <v>3700</v>
      </c>
      <c r="F13" s="195">
        <v>3700</v>
      </c>
      <c r="G13" s="195">
        <v>3700</v>
      </c>
      <c r="H13" s="195">
        <v>3700</v>
      </c>
      <c r="J13" s="5" t="s">
        <v>198</v>
      </c>
      <c r="K13" s="3">
        <f t="shared" si="2"/>
        <v>12</v>
      </c>
      <c r="O13" s="3">
        <f t="shared" si="3"/>
        <v>12</v>
      </c>
      <c r="P13" s="9">
        <f>'2B EFMA'!E95</f>
        <v>0</v>
      </c>
      <c r="Q13" s="9">
        <f>'2B EFMA'!F95</f>
        <v>0</v>
      </c>
      <c r="R13" s="11">
        <f t="shared" si="4"/>
        <v>1</v>
      </c>
      <c r="S13" s="9" t="str">
        <f t="shared" si="5"/>
        <v>10</v>
      </c>
      <c r="T13" s="9" t="e">
        <f t="shared" si="6"/>
        <v>#N/A</v>
      </c>
      <c r="U13" s="268" t="e">
        <f t="shared" si="0"/>
        <v>#N/A</v>
      </c>
    </row>
    <row r="14" spans="1:21" ht="15" customHeight="1" x14ac:dyDescent="0.25">
      <c r="A14" s="456">
        <f t="shared" si="1"/>
        <v>13</v>
      </c>
      <c r="B14" t="s">
        <v>55</v>
      </c>
      <c r="C14" s="195">
        <v>5600</v>
      </c>
      <c r="D14" s="195">
        <v>5600</v>
      </c>
      <c r="E14" s="195">
        <v>5600</v>
      </c>
      <c r="F14" s="195">
        <v>5600</v>
      </c>
      <c r="G14" s="195">
        <v>5600</v>
      </c>
      <c r="H14" s="195">
        <v>5600</v>
      </c>
      <c r="J14" s="6" t="s">
        <v>248</v>
      </c>
      <c r="K14" s="3">
        <f t="shared" si="2"/>
        <v>13</v>
      </c>
      <c r="O14" s="3">
        <f t="shared" si="3"/>
        <v>13</v>
      </c>
      <c r="P14" s="9">
        <f>'2B EFMA'!E96</f>
        <v>0</v>
      </c>
      <c r="Q14" s="9">
        <f>'2B EFMA'!F96</f>
        <v>0</v>
      </c>
      <c r="R14" s="11">
        <f t="shared" si="4"/>
        <v>1</v>
      </c>
      <c r="S14" s="9" t="str">
        <f t="shared" si="5"/>
        <v>10</v>
      </c>
      <c r="T14" s="9" t="e">
        <f t="shared" si="6"/>
        <v>#N/A</v>
      </c>
      <c r="U14" s="268" t="e">
        <f t="shared" si="0"/>
        <v>#N/A</v>
      </c>
    </row>
    <row r="15" spans="1:21" ht="15" customHeight="1" x14ac:dyDescent="0.25">
      <c r="A15" s="456">
        <f t="shared" si="1"/>
        <v>14</v>
      </c>
      <c r="B15" t="s">
        <v>57</v>
      </c>
      <c r="C15" s="195">
        <v>6600</v>
      </c>
      <c r="D15" s="195">
        <v>6600</v>
      </c>
      <c r="E15" s="195">
        <v>6600</v>
      </c>
      <c r="F15" s="195">
        <v>6600</v>
      </c>
      <c r="G15" s="195">
        <v>6600</v>
      </c>
      <c r="H15" s="195">
        <v>6600</v>
      </c>
      <c r="J15" s="7" t="s">
        <v>200</v>
      </c>
      <c r="K15" s="3">
        <f t="shared" si="2"/>
        <v>14</v>
      </c>
      <c r="O15" s="3">
        <f t="shared" si="3"/>
        <v>14</v>
      </c>
      <c r="P15" s="9">
        <f>'2B EFMA'!E97</f>
        <v>0</v>
      </c>
      <c r="Q15" s="9">
        <f>'2B EFMA'!F97</f>
        <v>0</v>
      </c>
      <c r="R15" s="11">
        <f t="shared" si="4"/>
        <v>1</v>
      </c>
      <c r="S15" s="9" t="str">
        <f t="shared" si="5"/>
        <v>10</v>
      </c>
      <c r="T15" s="9" t="e">
        <f t="shared" si="6"/>
        <v>#N/A</v>
      </c>
      <c r="U15" s="268" t="e">
        <f t="shared" si="0"/>
        <v>#N/A</v>
      </c>
    </row>
    <row r="16" spans="1:21" ht="15" customHeight="1" x14ac:dyDescent="0.25">
      <c r="A16" s="456">
        <f t="shared" si="1"/>
        <v>15</v>
      </c>
      <c r="B16" t="s">
        <v>440</v>
      </c>
      <c r="C16" s="195">
        <v>1200</v>
      </c>
      <c r="D16" s="195">
        <v>1200</v>
      </c>
      <c r="E16" s="195">
        <v>1200</v>
      </c>
      <c r="F16" s="195">
        <v>1200</v>
      </c>
      <c r="G16" s="195">
        <v>1200</v>
      </c>
      <c r="H16" s="195">
        <v>1200</v>
      </c>
      <c r="J16" s="7" t="s">
        <v>201</v>
      </c>
      <c r="K16" s="3">
        <f t="shared" si="2"/>
        <v>15</v>
      </c>
      <c r="O16" s="3">
        <f t="shared" si="3"/>
        <v>15</v>
      </c>
      <c r="P16" s="9">
        <f>'2B EFMA'!E98</f>
        <v>0</v>
      </c>
      <c r="Q16" s="266">
        <f>'2B EFMA'!F98</f>
        <v>0</v>
      </c>
      <c r="R16" s="11">
        <f t="shared" si="4"/>
        <v>1</v>
      </c>
      <c r="S16" s="9" t="str">
        <f t="shared" si="5"/>
        <v>10</v>
      </c>
      <c r="T16" s="9" t="e">
        <f t="shared" si="6"/>
        <v>#N/A</v>
      </c>
      <c r="U16" s="269" t="e">
        <f t="shared" si="0"/>
        <v>#N/A</v>
      </c>
    </row>
    <row r="17" spans="1:21" ht="15" customHeight="1" x14ac:dyDescent="0.25">
      <c r="A17" s="456">
        <f t="shared" si="1"/>
        <v>16</v>
      </c>
      <c r="B17" t="s">
        <v>441</v>
      </c>
      <c r="C17" s="195">
        <v>8600</v>
      </c>
      <c r="D17" s="195">
        <v>8600</v>
      </c>
      <c r="E17" s="195">
        <v>8600</v>
      </c>
      <c r="F17" s="195">
        <v>8600</v>
      </c>
      <c r="G17" s="195">
        <v>8600</v>
      </c>
      <c r="H17" s="195">
        <v>8600</v>
      </c>
      <c r="J17" s="7" t="s">
        <v>202</v>
      </c>
      <c r="K17" s="3">
        <f t="shared" si="2"/>
        <v>16</v>
      </c>
      <c r="O17" s="272">
        <f t="shared" si="3"/>
        <v>16</v>
      </c>
      <c r="P17" s="267">
        <f>'2B EFMA'!E105</f>
        <v>0</v>
      </c>
      <c r="Q17" s="9">
        <f>'2B EFMA'!F105</f>
        <v>0</v>
      </c>
      <c r="R17" s="273">
        <f t="shared" si="4"/>
        <v>1</v>
      </c>
      <c r="S17" s="267" t="str">
        <f t="shared" si="5"/>
        <v>10</v>
      </c>
      <c r="T17" s="267" t="e">
        <f t="shared" si="6"/>
        <v>#N/A</v>
      </c>
      <c r="U17" s="268" t="e">
        <f t="shared" si="0"/>
        <v>#N/A</v>
      </c>
    </row>
    <row r="18" spans="1:21" ht="15" customHeight="1" x14ac:dyDescent="0.25">
      <c r="A18" s="456">
        <f t="shared" si="1"/>
        <v>17</v>
      </c>
      <c r="B18" t="s">
        <v>442</v>
      </c>
      <c r="C18" s="195">
        <v>4900</v>
      </c>
      <c r="D18" s="195">
        <v>4900</v>
      </c>
      <c r="E18" s="195">
        <v>4900</v>
      </c>
      <c r="F18" s="195">
        <v>4900</v>
      </c>
      <c r="G18" s="195">
        <v>4900</v>
      </c>
      <c r="H18" s="195">
        <v>4900</v>
      </c>
      <c r="J18" s="7" t="s">
        <v>256</v>
      </c>
      <c r="K18" s="3">
        <f t="shared" si="2"/>
        <v>17</v>
      </c>
      <c r="O18" s="3">
        <f t="shared" si="3"/>
        <v>17</v>
      </c>
      <c r="P18" s="9">
        <f>'2B EFMA'!E106</f>
        <v>0</v>
      </c>
      <c r="Q18" s="9">
        <f>'2B EFMA'!F106</f>
        <v>0</v>
      </c>
      <c r="R18" s="11">
        <f t="shared" si="4"/>
        <v>1</v>
      </c>
      <c r="S18" s="9" t="str">
        <f t="shared" si="5"/>
        <v>10</v>
      </c>
      <c r="T18" s="9" t="e">
        <f t="shared" si="6"/>
        <v>#N/A</v>
      </c>
      <c r="U18" s="268" t="e">
        <f t="shared" si="0"/>
        <v>#N/A</v>
      </c>
    </row>
    <row r="19" spans="1:21" ht="15" customHeight="1" x14ac:dyDescent="0.25">
      <c r="A19" s="456">
        <f t="shared" si="1"/>
        <v>18</v>
      </c>
      <c r="B19" t="s">
        <v>443</v>
      </c>
      <c r="C19" s="195">
        <v>2900</v>
      </c>
      <c r="D19" s="195">
        <v>2900</v>
      </c>
      <c r="E19" s="195">
        <v>2900</v>
      </c>
      <c r="F19" s="195">
        <v>2900</v>
      </c>
      <c r="G19" s="195">
        <v>2900</v>
      </c>
      <c r="H19" s="195">
        <v>2900</v>
      </c>
      <c r="J19" s="7" t="s">
        <v>204</v>
      </c>
      <c r="K19" s="3">
        <f t="shared" si="2"/>
        <v>18</v>
      </c>
      <c r="O19" s="3">
        <f t="shared" si="3"/>
        <v>18</v>
      </c>
      <c r="P19" s="9">
        <f>'2B EFMA'!E107</f>
        <v>0</v>
      </c>
      <c r="Q19" s="9">
        <f>'2B EFMA'!F107</f>
        <v>0</v>
      </c>
      <c r="R19" s="11">
        <f t="shared" si="4"/>
        <v>1</v>
      </c>
      <c r="S19" s="9" t="str">
        <f t="shared" si="5"/>
        <v>10</v>
      </c>
      <c r="T19" s="9" t="e">
        <f t="shared" si="6"/>
        <v>#N/A</v>
      </c>
      <c r="U19" s="268" t="e">
        <f t="shared" si="0"/>
        <v>#N/A</v>
      </c>
    </row>
    <row r="20" spans="1:21" ht="15" customHeight="1" x14ac:dyDescent="0.25">
      <c r="A20" s="456">
        <f t="shared" si="1"/>
        <v>19</v>
      </c>
      <c r="B20" t="s">
        <v>628</v>
      </c>
      <c r="C20" s="195">
        <v>2900</v>
      </c>
      <c r="D20" s="195">
        <v>2900</v>
      </c>
      <c r="E20" s="195">
        <v>2900</v>
      </c>
      <c r="F20" s="195">
        <v>2900</v>
      </c>
      <c r="G20" s="195">
        <v>2900</v>
      </c>
      <c r="H20" s="195">
        <v>2900</v>
      </c>
      <c r="J20" s="106" t="s">
        <v>249</v>
      </c>
      <c r="K20" s="3">
        <f t="shared" si="2"/>
        <v>19</v>
      </c>
      <c r="O20" s="3">
        <f t="shared" si="3"/>
        <v>19</v>
      </c>
      <c r="P20" s="9">
        <f>'2B EFMA'!E108</f>
        <v>0</v>
      </c>
      <c r="Q20" s="9">
        <f>'2B EFMA'!F108</f>
        <v>0</v>
      </c>
      <c r="R20" s="11">
        <f t="shared" si="4"/>
        <v>1</v>
      </c>
      <c r="S20" s="9" t="str">
        <f t="shared" si="5"/>
        <v>10</v>
      </c>
      <c r="T20" s="9" t="e">
        <f t="shared" si="6"/>
        <v>#N/A</v>
      </c>
      <c r="U20" s="268" t="e">
        <f t="shared" si="0"/>
        <v>#N/A</v>
      </c>
    </row>
    <row r="21" spans="1:21" ht="15" customHeight="1" x14ac:dyDescent="0.25">
      <c r="A21" s="456">
        <f t="shared" si="1"/>
        <v>20</v>
      </c>
      <c r="B21" t="s">
        <v>629</v>
      </c>
      <c r="C21" s="195">
        <v>8900</v>
      </c>
      <c r="D21" s="195">
        <v>8900</v>
      </c>
      <c r="E21" s="195">
        <v>8900</v>
      </c>
      <c r="F21" s="195">
        <v>8900</v>
      </c>
      <c r="G21" s="195">
        <v>8900</v>
      </c>
      <c r="H21" s="195">
        <v>8900</v>
      </c>
      <c r="J21" s="107" t="s">
        <v>206</v>
      </c>
      <c r="K21" s="3">
        <f t="shared" si="2"/>
        <v>20</v>
      </c>
      <c r="O21" s="3">
        <f t="shared" si="3"/>
        <v>20</v>
      </c>
      <c r="P21" s="9">
        <f>'2B EFMA'!E109</f>
        <v>0</v>
      </c>
      <c r="Q21" s="266">
        <f>'2B EFMA'!F109</f>
        <v>0</v>
      </c>
      <c r="R21" s="11">
        <f t="shared" si="4"/>
        <v>1</v>
      </c>
      <c r="S21" s="9" t="str">
        <f t="shared" si="5"/>
        <v>10</v>
      </c>
      <c r="T21" s="9" t="e">
        <f t="shared" si="6"/>
        <v>#N/A</v>
      </c>
      <c r="U21" s="269" t="e">
        <f t="shared" si="0"/>
        <v>#N/A</v>
      </c>
    </row>
    <row r="22" spans="1:21" ht="15" customHeight="1" x14ac:dyDescent="0.25">
      <c r="A22" s="456">
        <f t="shared" si="1"/>
        <v>21</v>
      </c>
      <c r="B22" t="s">
        <v>67</v>
      </c>
      <c r="C22" s="195">
        <v>2600</v>
      </c>
      <c r="D22" s="195">
        <v>2600</v>
      </c>
      <c r="E22" s="195">
        <v>2600</v>
      </c>
      <c r="F22" s="195">
        <v>2600</v>
      </c>
      <c r="G22" s="195">
        <v>2600</v>
      </c>
      <c r="H22" s="195">
        <v>2600</v>
      </c>
      <c r="J22" s="8" t="s">
        <v>207</v>
      </c>
      <c r="K22" s="3">
        <f t="shared" si="2"/>
        <v>21</v>
      </c>
      <c r="O22" s="272">
        <f t="shared" si="3"/>
        <v>21</v>
      </c>
      <c r="P22" s="267">
        <f>'2B EFMA'!E116</f>
        <v>0</v>
      </c>
      <c r="Q22" s="9">
        <f>'2B EFMA'!F116</f>
        <v>0</v>
      </c>
      <c r="R22" s="273">
        <f t="shared" si="4"/>
        <v>1</v>
      </c>
      <c r="S22" s="267" t="str">
        <f t="shared" si="5"/>
        <v>10</v>
      </c>
      <c r="T22" s="267" t="e">
        <f t="shared" si="6"/>
        <v>#N/A</v>
      </c>
      <c r="U22" s="268" t="e">
        <f t="shared" si="0"/>
        <v>#N/A</v>
      </c>
    </row>
    <row r="23" spans="1:21" ht="15" customHeight="1" x14ac:dyDescent="0.25">
      <c r="A23" s="456">
        <f t="shared" si="1"/>
        <v>22</v>
      </c>
      <c r="B23" t="s">
        <v>615</v>
      </c>
      <c r="C23" s="195">
        <v>6200</v>
      </c>
      <c r="D23" s="195">
        <v>6200</v>
      </c>
      <c r="E23" s="195">
        <v>6200</v>
      </c>
      <c r="F23" s="195">
        <v>6200</v>
      </c>
      <c r="G23" s="195">
        <v>6200</v>
      </c>
      <c r="H23" s="195">
        <v>6200</v>
      </c>
      <c r="J23" s="8" t="s">
        <v>208</v>
      </c>
      <c r="K23" s="3">
        <f t="shared" si="2"/>
        <v>22</v>
      </c>
      <c r="O23" s="3">
        <f t="shared" si="3"/>
        <v>22</v>
      </c>
      <c r="P23" s="9">
        <f>'2B EFMA'!E117</f>
        <v>0</v>
      </c>
      <c r="Q23" s="9">
        <f>'2B EFMA'!F117</f>
        <v>0</v>
      </c>
      <c r="R23" s="11">
        <f t="shared" si="4"/>
        <v>1</v>
      </c>
      <c r="S23" s="9" t="str">
        <f t="shared" si="5"/>
        <v>10</v>
      </c>
      <c r="T23" s="9" t="e">
        <f t="shared" si="6"/>
        <v>#N/A</v>
      </c>
      <c r="U23" s="268" t="e">
        <f t="shared" si="0"/>
        <v>#N/A</v>
      </c>
    </row>
    <row r="24" spans="1:21" ht="15" customHeight="1" x14ac:dyDescent="0.25">
      <c r="A24" s="456">
        <f t="shared" si="1"/>
        <v>23</v>
      </c>
      <c r="B24" t="s">
        <v>445</v>
      </c>
      <c r="C24" s="195">
        <v>6200</v>
      </c>
      <c r="D24" s="195">
        <v>6200</v>
      </c>
      <c r="E24" s="195">
        <v>6200</v>
      </c>
      <c r="F24" s="195">
        <v>6200</v>
      </c>
      <c r="G24" s="195">
        <v>6200</v>
      </c>
      <c r="H24" s="195">
        <v>6200</v>
      </c>
      <c r="J24" s="8" t="s">
        <v>257</v>
      </c>
      <c r="K24" s="3">
        <f t="shared" si="2"/>
        <v>23</v>
      </c>
      <c r="O24" s="3">
        <f t="shared" si="3"/>
        <v>23</v>
      </c>
      <c r="P24" s="9">
        <f>'2B EFMA'!E118</f>
        <v>0</v>
      </c>
      <c r="Q24" s="9">
        <f>'2B EFMA'!F118</f>
        <v>0</v>
      </c>
      <c r="R24" s="11">
        <f t="shared" si="4"/>
        <v>1</v>
      </c>
      <c r="S24" s="9" t="str">
        <f t="shared" si="5"/>
        <v>10</v>
      </c>
      <c r="T24" s="9" t="e">
        <f t="shared" si="6"/>
        <v>#N/A</v>
      </c>
      <c r="U24" s="268" t="e">
        <f t="shared" si="0"/>
        <v>#N/A</v>
      </c>
    </row>
    <row r="25" spans="1:21" ht="15" customHeight="1" x14ac:dyDescent="0.25">
      <c r="A25" s="456">
        <f t="shared" si="1"/>
        <v>24</v>
      </c>
      <c r="B25" t="s">
        <v>630</v>
      </c>
      <c r="C25" s="195">
        <v>3400</v>
      </c>
      <c r="D25" s="195">
        <v>3400</v>
      </c>
      <c r="E25" s="195">
        <v>3400</v>
      </c>
      <c r="F25" s="195">
        <v>3400</v>
      </c>
      <c r="G25" s="195">
        <v>3400</v>
      </c>
      <c r="H25" s="195">
        <v>3400</v>
      </c>
      <c r="J25" s="8" t="s">
        <v>210</v>
      </c>
      <c r="K25" s="3">
        <f t="shared" si="2"/>
        <v>24</v>
      </c>
      <c r="O25" s="3">
        <f t="shared" si="3"/>
        <v>24</v>
      </c>
      <c r="P25" s="9">
        <f>'2B EFMA'!E119</f>
        <v>0</v>
      </c>
      <c r="Q25" s="9">
        <f>'2B EFMA'!F119</f>
        <v>0</v>
      </c>
      <c r="R25" s="11">
        <f t="shared" si="4"/>
        <v>1</v>
      </c>
      <c r="S25" s="9" t="str">
        <f t="shared" si="5"/>
        <v>10</v>
      </c>
      <c r="T25" s="9" t="e">
        <f t="shared" si="6"/>
        <v>#N/A</v>
      </c>
      <c r="U25" s="268" t="e">
        <f t="shared" si="0"/>
        <v>#N/A</v>
      </c>
    </row>
    <row r="26" spans="1:21" ht="15" customHeight="1" x14ac:dyDescent="0.25">
      <c r="A26" s="456">
        <f t="shared" si="1"/>
        <v>25</v>
      </c>
      <c r="B26" t="s">
        <v>72</v>
      </c>
      <c r="C26" s="195">
        <v>1200</v>
      </c>
      <c r="D26" s="195">
        <v>1200</v>
      </c>
      <c r="E26" s="195">
        <v>1200</v>
      </c>
      <c r="F26" s="195">
        <v>1200</v>
      </c>
      <c r="G26" s="195">
        <v>1200</v>
      </c>
      <c r="H26" s="195">
        <v>1200</v>
      </c>
      <c r="J26" s="8" t="s">
        <v>250</v>
      </c>
      <c r="K26" s="3">
        <f t="shared" si="2"/>
        <v>25</v>
      </c>
      <c r="O26" s="3">
        <f t="shared" si="3"/>
        <v>25</v>
      </c>
      <c r="P26" s="9">
        <f>'2B EFMA'!E120</f>
        <v>0</v>
      </c>
      <c r="Q26" s="9">
        <f>'2B EFMA'!F120</f>
        <v>0</v>
      </c>
      <c r="R26" s="11">
        <f t="shared" si="4"/>
        <v>1</v>
      </c>
      <c r="S26" s="9" t="str">
        <f t="shared" si="5"/>
        <v>10</v>
      </c>
      <c r="T26" s="9" t="e">
        <f t="shared" si="6"/>
        <v>#N/A</v>
      </c>
      <c r="U26" s="268" t="e">
        <f t="shared" si="0"/>
        <v>#N/A</v>
      </c>
    </row>
    <row r="27" spans="1:21" ht="15" customHeight="1" x14ac:dyDescent="0.25">
      <c r="A27" s="456">
        <f t="shared" si="1"/>
        <v>26</v>
      </c>
      <c r="B27" t="s">
        <v>586</v>
      </c>
      <c r="C27" s="195">
        <v>1000</v>
      </c>
      <c r="D27" s="195">
        <v>1000</v>
      </c>
      <c r="E27" s="195">
        <v>1000</v>
      </c>
      <c r="F27" s="195">
        <v>1000</v>
      </c>
      <c r="G27" s="195">
        <v>1000</v>
      </c>
      <c r="H27" s="195">
        <v>1000</v>
      </c>
      <c r="J27" s="7" t="s">
        <v>268</v>
      </c>
      <c r="K27" s="3">
        <f t="shared" si="2"/>
        <v>26</v>
      </c>
    </row>
    <row r="28" spans="1:21" ht="15" customHeight="1" x14ac:dyDescent="0.25">
      <c r="A28" s="456">
        <f t="shared" si="1"/>
        <v>27</v>
      </c>
      <c r="B28" t="s">
        <v>77</v>
      </c>
      <c r="C28" s="195">
        <v>6800</v>
      </c>
      <c r="D28" s="195">
        <v>6800</v>
      </c>
      <c r="E28" s="195">
        <v>6800</v>
      </c>
      <c r="F28" s="195">
        <v>6800</v>
      </c>
      <c r="G28" s="195">
        <v>6800</v>
      </c>
      <c r="H28" s="195">
        <v>6800</v>
      </c>
      <c r="J28" s="7" t="s">
        <v>269</v>
      </c>
      <c r="K28" s="3">
        <f t="shared" si="2"/>
        <v>27</v>
      </c>
    </row>
    <row r="29" spans="1:21" ht="15" customHeight="1" x14ac:dyDescent="0.25">
      <c r="A29" s="456">
        <f t="shared" si="1"/>
        <v>28</v>
      </c>
      <c r="B29" t="s">
        <v>618</v>
      </c>
      <c r="C29" s="195">
        <v>7400</v>
      </c>
      <c r="D29" s="195">
        <v>7400</v>
      </c>
      <c r="E29" s="195">
        <v>7400</v>
      </c>
      <c r="F29" s="195">
        <v>7400</v>
      </c>
      <c r="G29" s="195">
        <v>7400</v>
      </c>
      <c r="H29" s="195">
        <v>7400</v>
      </c>
      <c r="J29" s="7" t="s">
        <v>270</v>
      </c>
      <c r="K29" s="3">
        <f t="shared" si="2"/>
        <v>28</v>
      </c>
    </row>
    <row r="30" spans="1:21" ht="15" customHeight="1" x14ac:dyDescent="0.25">
      <c r="A30" s="456">
        <f t="shared" si="1"/>
        <v>29</v>
      </c>
      <c r="B30" t="s">
        <v>587</v>
      </c>
      <c r="C30" s="195">
        <v>7800</v>
      </c>
      <c r="D30" s="195">
        <v>7800</v>
      </c>
      <c r="E30" s="195">
        <v>7800</v>
      </c>
      <c r="F30" s="195">
        <v>7800</v>
      </c>
      <c r="G30" s="195">
        <v>7800</v>
      </c>
      <c r="H30" s="195">
        <v>7800</v>
      </c>
      <c r="J30" s="7" t="s">
        <v>274</v>
      </c>
      <c r="K30" s="3">
        <f t="shared" si="2"/>
        <v>29</v>
      </c>
    </row>
    <row r="31" spans="1:21" ht="15" customHeight="1" x14ac:dyDescent="0.25">
      <c r="A31" s="456">
        <f t="shared" si="1"/>
        <v>30</v>
      </c>
      <c r="B31" t="s">
        <v>79</v>
      </c>
      <c r="C31" s="195">
        <v>1600</v>
      </c>
      <c r="D31" s="195">
        <v>1600</v>
      </c>
      <c r="E31" s="195">
        <v>1600</v>
      </c>
      <c r="F31" s="195">
        <v>1600</v>
      </c>
      <c r="G31" s="195">
        <v>1600</v>
      </c>
      <c r="H31" s="195">
        <v>1600</v>
      </c>
      <c r="J31" s="7" t="s">
        <v>272</v>
      </c>
      <c r="K31" s="3">
        <f t="shared" si="2"/>
        <v>30</v>
      </c>
    </row>
    <row r="32" spans="1:21" ht="15" customHeight="1" x14ac:dyDescent="0.25">
      <c r="A32" s="456">
        <f t="shared" si="1"/>
        <v>31</v>
      </c>
      <c r="B32" t="s">
        <v>450</v>
      </c>
      <c r="C32" s="195">
        <v>1600</v>
      </c>
      <c r="D32" s="195">
        <v>1600</v>
      </c>
      <c r="E32" s="195">
        <v>1600</v>
      </c>
      <c r="F32" s="195">
        <v>1600</v>
      </c>
      <c r="G32" s="195">
        <v>1600</v>
      </c>
      <c r="H32" s="195">
        <v>1600</v>
      </c>
      <c r="J32" s="7" t="s">
        <v>275</v>
      </c>
      <c r="K32" s="3">
        <f t="shared" si="2"/>
        <v>31</v>
      </c>
    </row>
    <row r="33" spans="1:11" ht="15" customHeight="1" x14ac:dyDescent="0.25">
      <c r="A33" s="456">
        <f t="shared" si="1"/>
        <v>32</v>
      </c>
      <c r="B33" t="s">
        <v>81</v>
      </c>
      <c r="C33" s="195">
        <v>10600</v>
      </c>
      <c r="D33" s="195">
        <v>10600</v>
      </c>
      <c r="E33" s="195">
        <v>10600</v>
      </c>
      <c r="F33" s="195">
        <v>10600</v>
      </c>
      <c r="G33" s="195">
        <v>10600</v>
      </c>
      <c r="H33" s="195">
        <v>10600</v>
      </c>
      <c r="J33" s="8" t="s">
        <v>212</v>
      </c>
      <c r="K33" s="3">
        <f t="shared" si="2"/>
        <v>32</v>
      </c>
    </row>
    <row r="34" spans="1:11" ht="15" customHeight="1" x14ac:dyDescent="0.25">
      <c r="A34" s="456">
        <f t="shared" si="1"/>
        <v>33</v>
      </c>
      <c r="B34" t="s">
        <v>453</v>
      </c>
      <c r="C34" s="195">
        <v>900</v>
      </c>
      <c r="D34" s="195">
        <v>900</v>
      </c>
      <c r="E34" s="195">
        <v>900</v>
      </c>
      <c r="F34" s="195">
        <v>900</v>
      </c>
      <c r="G34" s="195">
        <v>900</v>
      </c>
      <c r="H34" s="195">
        <v>900</v>
      </c>
      <c r="J34" s="8" t="s">
        <v>213</v>
      </c>
      <c r="K34" s="3">
        <f t="shared" si="2"/>
        <v>33</v>
      </c>
    </row>
    <row r="35" spans="1:11" ht="15" customHeight="1" x14ac:dyDescent="0.25">
      <c r="A35" s="456">
        <f t="shared" si="1"/>
        <v>34</v>
      </c>
      <c r="B35" t="s">
        <v>87</v>
      </c>
      <c r="C35" s="195">
        <v>4800</v>
      </c>
      <c r="D35" s="195">
        <v>4800</v>
      </c>
      <c r="E35" s="195">
        <v>4800</v>
      </c>
      <c r="F35" s="195">
        <v>4800</v>
      </c>
      <c r="G35" s="195">
        <v>4800</v>
      </c>
      <c r="H35" s="195">
        <v>4800</v>
      </c>
      <c r="J35" s="8" t="s">
        <v>214</v>
      </c>
      <c r="K35" s="3">
        <f t="shared" si="2"/>
        <v>34</v>
      </c>
    </row>
    <row r="36" spans="1:11" ht="15" customHeight="1" x14ac:dyDescent="0.25">
      <c r="A36" s="456">
        <f t="shared" si="1"/>
        <v>35</v>
      </c>
      <c r="B36" t="s">
        <v>454</v>
      </c>
      <c r="C36" s="195">
        <v>5000</v>
      </c>
      <c r="D36" s="195">
        <v>5000</v>
      </c>
      <c r="E36" s="195">
        <v>5000</v>
      </c>
      <c r="F36" s="195">
        <v>5000</v>
      </c>
      <c r="G36" s="195">
        <v>5000</v>
      </c>
      <c r="H36" s="195">
        <v>5000</v>
      </c>
      <c r="J36" s="8" t="s">
        <v>258</v>
      </c>
      <c r="K36" s="3">
        <f t="shared" si="2"/>
        <v>35</v>
      </c>
    </row>
    <row r="37" spans="1:11" ht="15" customHeight="1" x14ac:dyDescent="0.25">
      <c r="A37" s="456">
        <f t="shared" si="1"/>
        <v>36</v>
      </c>
      <c r="B37" t="s">
        <v>631</v>
      </c>
      <c r="C37" s="195">
        <v>7500</v>
      </c>
      <c r="D37" s="195">
        <v>7500</v>
      </c>
      <c r="E37" s="195">
        <v>7500</v>
      </c>
      <c r="F37" s="195">
        <v>7500</v>
      </c>
      <c r="G37" s="195">
        <v>7500</v>
      </c>
      <c r="H37" s="195">
        <v>7500</v>
      </c>
      <c r="J37" s="8" t="s">
        <v>216</v>
      </c>
      <c r="K37" s="3">
        <f t="shared" si="2"/>
        <v>36</v>
      </c>
    </row>
    <row r="38" spans="1:11" ht="15" customHeight="1" x14ac:dyDescent="0.25">
      <c r="A38" s="456">
        <f t="shared" si="1"/>
        <v>37</v>
      </c>
      <c r="B38" t="s">
        <v>632</v>
      </c>
      <c r="C38" s="195">
        <v>9400</v>
      </c>
      <c r="D38" s="195">
        <v>9400</v>
      </c>
      <c r="E38" s="195">
        <v>9400</v>
      </c>
      <c r="F38" s="195">
        <v>9400</v>
      </c>
      <c r="G38" s="195">
        <v>9400</v>
      </c>
      <c r="H38" s="195">
        <v>9400</v>
      </c>
      <c r="J38" s="8" t="s">
        <v>251</v>
      </c>
      <c r="K38" s="3">
        <f t="shared" si="2"/>
        <v>37</v>
      </c>
    </row>
    <row r="39" spans="1:11" ht="15" customHeight="1" x14ac:dyDescent="0.25">
      <c r="A39" s="456">
        <f t="shared" si="1"/>
        <v>38</v>
      </c>
      <c r="B39" t="s">
        <v>617</v>
      </c>
      <c r="C39" s="195">
        <v>6600</v>
      </c>
      <c r="D39" s="195">
        <v>6600</v>
      </c>
      <c r="E39" s="195">
        <v>6600</v>
      </c>
      <c r="F39" s="195">
        <v>6600</v>
      </c>
      <c r="G39" s="195">
        <v>6600</v>
      </c>
      <c r="H39" s="195">
        <v>6600</v>
      </c>
      <c r="J39" s="7" t="s">
        <v>218</v>
      </c>
      <c r="K39" s="3">
        <f t="shared" si="2"/>
        <v>38</v>
      </c>
    </row>
    <row r="40" spans="1:11" ht="15" customHeight="1" x14ac:dyDescent="0.25">
      <c r="A40" s="456">
        <f t="shared" si="1"/>
        <v>39</v>
      </c>
      <c r="B40" t="s">
        <v>129</v>
      </c>
      <c r="C40" s="195">
        <v>10900</v>
      </c>
      <c r="D40" s="195">
        <v>10900</v>
      </c>
      <c r="E40" s="195">
        <v>10900</v>
      </c>
      <c r="F40" s="195">
        <v>10900</v>
      </c>
      <c r="G40" s="195">
        <v>10900</v>
      </c>
      <c r="H40" s="195">
        <v>10900</v>
      </c>
      <c r="J40" s="7" t="s">
        <v>219</v>
      </c>
      <c r="K40" s="3">
        <f t="shared" si="2"/>
        <v>39</v>
      </c>
    </row>
    <row r="41" spans="1:11" ht="15" customHeight="1" x14ac:dyDescent="0.25">
      <c r="A41" s="456">
        <f t="shared" si="1"/>
        <v>40</v>
      </c>
      <c r="B41" t="s">
        <v>130</v>
      </c>
      <c r="C41" s="195">
        <v>5900</v>
      </c>
      <c r="D41" s="195">
        <v>5900</v>
      </c>
      <c r="E41" s="195">
        <v>5900</v>
      </c>
      <c r="F41" s="195">
        <v>5900</v>
      </c>
      <c r="G41" s="195">
        <v>5900</v>
      </c>
      <c r="H41" s="195">
        <v>5900</v>
      </c>
      <c r="J41" s="7" t="s">
        <v>220</v>
      </c>
      <c r="K41" s="3">
        <f t="shared" si="2"/>
        <v>40</v>
      </c>
    </row>
    <row r="42" spans="1:11" ht="15" customHeight="1" x14ac:dyDescent="0.25">
      <c r="A42" s="456">
        <f t="shared" si="1"/>
        <v>41</v>
      </c>
      <c r="B42" t="s">
        <v>135</v>
      </c>
      <c r="C42" s="195">
        <v>7800</v>
      </c>
      <c r="D42" s="195">
        <v>7800</v>
      </c>
      <c r="E42" s="195">
        <v>7800</v>
      </c>
      <c r="F42" s="195">
        <v>7800</v>
      </c>
      <c r="G42" s="195">
        <v>7800</v>
      </c>
      <c r="H42" s="195">
        <v>7800</v>
      </c>
      <c r="J42" s="7" t="s">
        <v>259</v>
      </c>
      <c r="K42" s="3">
        <f t="shared" si="2"/>
        <v>41</v>
      </c>
    </row>
    <row r="43" spans="1:11" ht="15" customHeight="1" x14ac:dyDescent="0.25">
      <c r="A43" s="456">
        <f t="shared" si="1"/>
        <v>42</v>
      </c>
      <c r="B43" t="s">
        <v>477</v>
      </c>
      <c r="C43" s="195">
        <v>7000</v>
      </c>
      <c r="D43" s="195">
        <v>7000</v>
      </c>
      <c r="E43" s="195">
        <v>7000</v>
      </c>
      <c r="F43" s="195">
        <v>7000</v>
      </c>
      <c r="G43" s="195">
        <v>7000</v>
      </c>
      <c r="H43" s="195">
        <v>7000</v>
      </c>
      <c r="J43" s="7" t="s">
        <v>222</v>
      </c>
      <c r="K43" s="3">
        <f t="shared" si="2"/>
        <v>42</v>
      </c>
    </row>
    <row r="44" spans="1:11" ht="15" customHeight="1" x14ac:dyDescent="0.25">
      <c r="A44" s="456">
        <f t="shared" si="1"/>
        <v>43</v>
      </c>
      <c r="B44" t="s">
        <v>140</v>
      </c>
      <c r="C44" s="195">
        <v>2100</v>
      </c>
      <c r="D44" s="195">
        <v>2100</v>
      </c>
      <c r="E44" s="195">
        <v>2100</v>
      </c>
      <c r="F44" s="195">
        <v>2100</v>
      </c>
      <c r="G44" s="195">
        <v>2100</v>
      </c>
      <c r="H44" s="195">
        <v>2100</v>
      </c>
      <c r="J44" s="7" t="s">
        <v>252</v>
      </c>
      <c r="K44" s="3">
        <f t="shared" si="2"/>
        <v>43</v>
      </c>
    </row>
    <row r="45" spans="1:11" ht="15" customHeight="1" x14ac:dyDescent="0.25">
      <c r="A45" s="456">
        <f t="shared" si="1"/>
        <v>44</v>
      </c>
      <c r="B45" t="s">
        <v>480</v>
      </c>
      <c r="C45" s="195">
        <v>1600</v>
      </c>
      <c r="D45" s="195">
        <v>1600</v>
      </c>
      <c r="E45" s="195">
        <v>1600</v>
      </c>
      <c r="F45" s="195">
        <v>1600</v>
      </c>
      <c r="G45" s="195">
        <v>1600</v>
      </c>
      <c r="H45" s="195">
        <v>1600</v>
      </c>
      <c r="J45" s="8" t="s">
        <v>224</v>
      </c>
      <c r="K45" s="3">
        <f t="shared" si="2"/>
        <v>44</v>
      </c>
    </row>
    <row r="46" spans="1:11" ht="15" customHeight="1" x14ac:dyDescent="0.25">
      <c r="A46" s="456">
        <f t="shared" si="1"/>
        <v>45</v>
      </c>
      <c r="B46" t="s">
        <v>455</v>
      </c>
      <c r="C46" s="195">
        <v>7500</v>
      </c>
      <c r="D46" s="195">
        <v>7500</v>
      </c>
      <c r="E46" s="195">
        <v>7500</v>
      </c>
      <c r="F46" s="195">
        <v>7500</v>
      </c>
      <c r="G46" s="195">
        <v>7500</v>
      </c>
      <c r="H46" s="195">
        <v>7500</v>
      </c>
      <c r="J46" s="8" t="s">
        <v>225</v>
      </c>
      <c r="K46" s="3">
        <f t="shared" si="2"/>
        <v>45</v>
      </c>
    </row>
    <row r="47" spans="1:11" ht="15" customHeight="1" x14ac:dyDescent="0.25">
      <c r="A47" s="456">
        <f t="shared" si="1"/>
        <v>46</v>
      </c>
      <c r="B47" t="s">
        <v>633</v>
      </c>
      <c r="C47" s="195">
        <v>4800</v>
      </c>
      <c r="D47" s="195">
        <v>4800</v>
      </c>
      <c r="E47" s="195">
        <v>4800</v>
      </c>
      <c r="F47" s="195">
        <v>4800</v>
      </c>
      <c r="G47" s="195">
        <v>4800</v>
      </c>
      <c r="H47" s="195">
        <v>4800</v>
      </c>
      <c r="J47" s="8" t="s">
        <v>226</v>
      </c>
      <c r="K47" s="3">
        <f t="shared" si="2"/>
        <v>46</v>
      </c>
    </row>
    <row r="48" spans="1:11" ht="15" customHeight="1" x14ac:dyDescent="0.25">
      <c r="A48" s="456">
        <f t="shared" si="1"/>
        <v>47</v>
      </c>
      <c r="B48" t="s">
        <v>90</v>
      </c>
      <c r="C48" s="195">
        <v>4900</v>
      </c>
      <c r="D48" s="195">
        <v>4900</v>
      </c>
      <c r="E48" s="195">
        <v>4900</v>
      </c>
      <c r="F48" s="195">
        <v>4900</v>
      </c>
      <c r="G48" s="195">
        <v>4900</v>
      </c>
      <c r="H48" s="195">
        <v>4900</v>
      </c>
      <c r="J48" s="8" t="s">
        <v>260</v>
      </c>
      <c r="K48" s="3">
        <f t="shared" si="2"/>
        <v>47</v>
      </c>
    </row>
    <row r="49" spans="1:11" ht="15" customHeight="1" x14ac:dyDescent="0.25">
      <c r="A49" s="456">
        <f t="shared" si="1"/>
        <v>48</v>
      </c>
      <c r="B49" t="s">
        <v>634</v>
      </c>
      <c r="C49" s="195">
        <v>3300</v>
      </c>
      <c r="D49" s="195">
        <v>3300</v>
      </c>
      <c r="E49" s="195">
        <v>3300</v>
      </c>
      <c r="F49" s="195">
        <v>3300</v>
      </c>
      <c r="G49" s="195">
        <v>3300</v>
      </c>
      <c r="H49" s="195">
        <v>3300</v>
      </c>
      <c r="J49" s="8" t="s">
        <v>228</v>
      </c>
      <c r="K49" s="3">
        <f t="shared" si="2"/>
        <v>48</v>
      </c>
    </row>
    <row r="50" spans="1:11" ht="15" customHeight="1" x14ac:dyDescent="0.25">
      <c r="A50" s="456">
        <f t="shared" si="1"/>
        <v>49</v>
      </c>
      <c r="B50" t="s">
        <v>458</v>
      </c>
      <c r="C50" s="195">
        <v>9000</v>
      </c>
      <c r="D50" s="195">
        <v>9000</v>
      </c>
      <c r="E50" s="195">
        <v>9000</v>
      </c>
      <c r="F50" s="195">
        <v>9000</v>
      </c>
      <c r="G50" s="195">
        <v>9000</v>
      </c>
      <c r="H50" s="195">
        <v>9000</v>
      </c>
      <c r="J50" s="8" t="s">
        <v>253</v>
      </c>
      <c r="K50" s="3">
        <f t="shared" si="2"/>
        <v>49</v>
      </c>
    </row>
    <row r="51" spans="1:11" ht="15" customHeight="1" x14ac:dyDescent="0.25">
      <c r="A51" s="456">
        <f t="shared" si="1"/>
        <v>50</v>
      </c>
      <c r="B51" t="s">
        <v>635</v>
      </c>
      <c r="C51" s="195">
        <v>6600</v>
      </c>
      <c r="D51" s="195">
        <v>6600</v>
      </c>
      <c r="E51" s="195">
        <v>6600</v>
      </c>
      <c r="F51" s="195">
        <v>6600</v>
      </c>
      <c r="G51" s="195">
        <v>6600</v>
      </c>
      <c r="H51" s="195">
        <v>6600</v>
      </c>
    </row>
    <row r="52" spans="1:11" ht="15" customHeight="1" x14ac:dyDescent="0.25">
      <c r="A52" s="456">
        <f t="shared" si="1"/>
        <v>51</v>
      </c>
      <c r="B52" t="s">
        <v>459</v>
      </c>
      <c r="C52" s="195">
        <v>6200</v>
      </c>
      <c r="D52" s="195">
        <v>6200</v>
      </c>
      <c r="E52" s="195">
        <v>6200</v>
      </c>
      <c r="F52" s="195">
        <v>6200</v>
      </c>
      <c r="G52" s="195">
        <v>6200</v>
      </c>
      <c r="H52" s="195">
        <v>6200</v>
      </c>
    </row>
    <row r="53" spans="1:11" ht="15" customHeight="1" x14ac:dyDescent="0.25">
      <c r="A53" s="456">
        <f t="shared" si="1"/>
        <v>52</v>
      </c>
      <c r="B53" t="s">
        <v>460</v>
      </c>
      <c r="C53" s="195">
        <v>6200</v>
      </c>
      <c r="D53" s="195">
        <v>6200</v>
      </c>
      <c r="E53" s="195">
        <v>6200</v>
      </c>
      <c r="F53" s="195">
        <v>6200</v>
      </c>
      <c r="G53" s="195">
        <v>6200</v>
      </c>
      <c r="H53" s="195">
        <v>6200</v>
      </c>
    </row>
    <row r="54" spans="1:11" ht="15" customHeight="1" x14ac:dyDescent="0.25">
      <c r="A54" s="456">
        <f t="shared" si="1"/>
        <v>53</v>
      </c>
      <c r="B54" t="s">
        <v>461</v>
      </c>
      <c r="C54" s="195">
        <v>9400</v>
      </c>
      <c r="D54" s="195">
        <v>9400</v>
      </c>
      <c r="E54" s="195">
        <v>9400</v>
      </c>
      <c r="F54" s="195">
        <v>9400</v>
      </c>
      <c r="G54" s="195">
        <v>9400</v>
      </c>
      <c r="H54" s="195">
        <v>9400</v>
      </c>
    </row>
    <row r="55" spans="1:11" ht="15" customHeight="1" x14ac:dyDescent="0.25">
      <c r="A55" s="456">
        <f t="shared" si="1"/>
        <v>54</v>
      </c>
      <c r="B55" t="s">
        <v>102</v>
      </c>
      <c r="C55" s="195">
        <v>6600</v>
      </c>
      <c r="D55" s="195">
        <v>6600</v>
      </c>
      <c r="E55" s="195">
        <v>6600</v>
      </c>
      <c r="F55" s="195">
        <v>6600</v>
      </c>
      <c r="G55" s="195">
        <v>6600</v>
      </c>
      <c r="H55" s="195">
        <v>6600</v>
      </c>
    </row>
    <row r="56" spans="1:11" ht="15" customHeight="1" x14ac:dyDescent="0.25">
      <c r="A56" s="456">
        <f t="shared" si="1"/>
        <v>55</v>
      </c>
      <c r="B56" t="s">
        <v>589</v>
      </c>
      <c r="C56" s="195">
        <v>8600</v>
      </c>
      <c r="D56" s="195">
        <v>8600</v>
      </c>
      <c r="E56" s="195">
        <v>8600</v>
      </c>
      <c r="F56" s="195">
        <v>8600</v>
      </c>
      <c r="G56" s="195">
        <v>8600</v>
      </c>
      <c r="H56" s="195">
        <v>8600</v>
      </c>
    </row>
    <row r="57" spans="1:11" ht="15" customHeight="1" x14ac:dyDescent="0.25">
      <c r="A57" s="456">
        <f t="shared" si="1"/>
        <v>56</v>
      </c>
      <c r="B57" t="s">
        <v>105</v>
      </c>
      <c r="C57" s="195">
        <v>4800</v>
      </c>
      <c r="D57" s="195">
        <v>4800</v>
      </c>
      <c r="E57" s="195">
        <v>4800</v>
      </c>
      <c r="F57" s="195">
        <v>4800</v>
      </c>
      <c r="G57" s="195">
        <v>4800</v>
      </c>
      <c r="H57" s="195">
        <v>4800</v>
      </c>
    </row>
    <row r="58" spans="1:11" ht="15" customHeight="1" x14ac:dyDescent="0.25">
      <c r="A58" s="456">
        <f t="shared" si="1"/>
        <v>57</v>
      </c>
      <c r="B58" t="s">
        <v>106</v>
      </c>
      <c r="C58" s="195">
        <v>4600</v>
      </c>
      <c r="D58" s="195">
        <v>4600</v>
      </c>
      <c r="E58" s="195">
        <v>4600</v>
      </c>
      <c r="F58" s="195">
        <v>4600</v>
      </c>
      <c r="G58" s="195">
        <v>4600</v>
      </c>
      <c r="H58" s="195">
        <v>4600</v>
      </c>
    </row>
    <row r="59" spans="1:11" ht="15" customHeight="1" x14ac:dyDescent="0.25">
      <c r="A59" s="456">
        <f t="shared" si="1"/>
        <v>58</v>
      </c>
      <c r="B59" t="s">
        <v>107</v>
      </c>
      <c r="C59" s="195">
        <v>5100</v>
      </c>
      <c r="D59" s="195">
        <v>5100</v>
      </c>
      <c r="E59" s="195">
        <v>5100</v>
      </c>
      <c r="F59" s="195">
        <v>5100</v>
      </c>
      <c r="G59" s="195">
        <v>5100</v>
      </c>
      <c r="H59" s="195">
        <v>5100</v>
      </c>
    </row>
    <row r="60" spans="1:11" ht="15" customHeight="1" x14ac:dyDescent="0.25">
      <c r="A60" s="456">
        <f t="shared" si="1"/>
        <v>59</v>
      </c>
      <c r="B60" t="s">
        <v>462</v>
      </c>
      <c r="C60" s="195">
        <v>8200</v>
      </c>
      <c r="D60" s="195">
        <v>8200</v>
      </c>
      <c r="E60" s="195">
        <v>8200</v>
      </c>
      <c r="F60" s="195">
        <v>8200</v>
      </c>
      <c r="G60" s="195">
        <v>8200</v>
      </c>
      <c r="H60" s="195">
        <v>8200</v>
      </c>
    </row>
    <row r="61" spans="1:11" ht="15" customHeight="1" x14ac:dyDescent="0.25">
      <c r="A61" s="456">
        <f t="shared" si="1"/>
        <v>60</v>
      </c>
      <c r="B61" t="s">
        <v>590</v>
      </c>
      <c r="C61" s="195">
        <v>6500</v>
      </c>
      <c r="D61" s="195">
        <v>6500</v>
      </c>
      <c r="E61" s="195">
        <v>6500</v>
      </c>
      <c r="F61" s="195">
        <v>6500</v>
      </c>
      <c r="G61" s="195">
        <v>6500</v>
      </c>
      <c r="H61" s="195">
        <v>6500</v>
      </c>
    </row>
    <row r="62" spans="1:11" ht="15" customHeight="1" x14ac:dyDescent="0.25">
      <c r="A62" s="456">
        <f t="shared" si="1"/>
        <v>61</v>
      </c>
      <c r="B62" t="s">
        <v>616</v>
      </c>
      <c r="C62" s="195">
        <v>6500</v>
      </c>
      <c r="D62" s="195">
        <v>6500</v>
      </c>
      <c r="E62" s="195">
        <v>6500</v>
      </c>
      <c r="F62" s="195">
        <v>6500</v>
      </c>
      <c r="G62" s="195">
        <v>6500</v>
      </c>
      <c r="H62" s="195">
        <v>6500</v>
      </c>
    </row>
    <row r="63" spans="1:11" ht="15" customHeight="1" x14ac:dyDescent="0.25">
      <c r="A63" s="456">
        <f t="shared" si="1"/>
        <v>62</v>
      </c>
      <c r="B63" t="s">
        <v>464</v>
      </c>
      <c r="C63" s="195">
        <v>7300</v>
      </c>
      <c r="D63" s="195">
        <v>7300</v>
      </c>
      <c r="E63" s="195">
        <v>7300</v>
      </c>
      <c r="F63" s="195">
        <v>7300</v>
      </c>
      <c r="G63" s="195">
        <v>7300</v>
      </c>
      <c r="H63" s="195">
        <v>7300</v>
      </c>
    </row>
    <row r="64" spans="1:11" ht="15" customHeight="1" x14ac:dyDescent="0.25">
      <c r="A64" s="456">
        <f t="shared" si="1"/>
        <v>63</v>
      </c>
      <c r="B64" t="s">
        <v>591</v>
      </c>
      <c r="C64" s="195">
        <v>1900</v>
      </c>
      <c r="D64" s="195">
        <v>1900</v>
      </c>
      <c r="E64" s="195">
        <v>1900</v>
      </c>
      <c r="F64" s="195">
        <v>1900</v>
      </c>
      <c r="G64" s="195">
        <v>1900</v>
      </c>
      <c r="H64" s="195">
        <v>1900</v>
      </c>
    </row>
    <row r="65" spans="1:8" ht="15" customHeight="1" x14ac:dyDescent="0.25">
      <c r="A65" s="456">
        <f t="shared" si="1"/>
        <v>64</v>
      </c>
      <c r="B65" t="s">
        <v>465</v>
      </c>
      <c r="C65" s="195">
        <v>6800</v>
      </c>
      <c r="D65" s="195">
        <v>6800</v>
      </c>
      <c r="E65" s="195">
        <v>6800</v>
      </c>
      <c r="F65" s="195">
        <v>6800</v>
      </c>
      <c r="G65" s="195">
        <v>6800</v>
      </c>
      <c r="H65" s="195">
        <v>6800</v>
      </c>
    </row>
    <row r="66" spans="1:8" ht="15" customHeight="1" x14ac:dyDescent="0.25">
      <c r="A66" s="456">
        <f t="shared" si="1"/>
        <v>65</v>
      </c>
      <c r="B66" t="s">
        <v>622</v>
      </c>
      <c r="C66" s="195">
        <v>7300</v>
      </c>
      <c r="D66" s="195">
        <v>7300</v>
      </c>
      <c r="E66" s="195">
        <v>7300</v>
      </c>
      <c r="F66" s="195">
        <v>7300</v>
      </c>
      <c r="G66" s="195">
        <v>7300</v>
      </c>
      <c r="H66" s="195">
        <v>7300</v>
      </c>
    </row>
    <row r="67" spans="1:8" ht="15" customHeight="1" x14ac:dyDescent="0.25">
      <c r="A67" s="456">
        <f t="shared" si="1"/>
        <v>66</v>
      </c>
      <c r="B67" t="s">
        <v>619</v>
      </c>
      <c r="C67" s="195">
        <v>3100</v>
      </c>
      <c r="D67" s="195">
        <v>3100</v>
      </c>
      <c r="E67" s="195">
        <v>3100</v>
      </c>
      <c r="F67" s="195">
        <v>3100</v>
      </c>
      <c r="G67" s="195">
        <v>3100</v>
      </c>
      <c r="H67" s="195">
        <v>3100</v>
      </c>
    </row>
    <row r="68" spans="1:8" ht="15" customHeight="1" x14ac:dyDescent="0.25">
      <c r="A68" s="456">
        <f t="shared" ref="A68:A88" si="7">A67+1</f>
        <v>67</v>
      </c>
      <c r="B68" t="s">
        <v>620</v>
      </c>
      <c r="C68" s="195">
        <v>1500</v>
      </c>
      <c r="D68" s="195">
        <v>1500</v>
      </c>
      <c r="E68" s="195">
        <v>1500</v>
      </c>
      <c r="F68" s="195">
        <v>1500</v>
      </c>
      <c r="G68" s="195">
        <v>1500</v>
      </c>
      <c r="H68" s="195">
        <v>1500</v>
      </c>
    </row>
    <row r="69" spans="1:8" ht="15" customHeight="1" x14ac:dyDescent="0.25">
      <c r="A69" s="456">
        <f t="shared" si="7"/>
        <v>68</v>
      </c>
      <c r="B69" t="s">
        <v>636</v>
      </c>
      <c r="C69" s="195">
        <v>3700</v>
      </c>
      <c r="D69" s="195">
        <v>3700</v>
      </c>
      <c r="E69" s="195">
        <v>3700</v>
      </c>
      <c r="F69" s="195">
        <v>3700</v>
      </c>
      <c r="G69" s="195">
        <v>3700</v>
      </c>
      <c r="H69" s="195">
        <v>3700</v>
      </c>
    </row>
    <row r="70" spans="1:8" ht="15" customHeight="1" x14ac:dyDescent="0.25">
      <c r="A70" s="456">
        <f t="shared" si="7"/>
        <v>69</v>
      </c>
      <c r="B70" t="s">
        <v>637</v>
      </c>
      <c r="C70" s="195">
        <v>1800</v>
      </c>
      <c r="D70" s="195">
        <v>1800</v>
      </c>
      <c r="E70" s="195">
        <v>1800</v>
      </c>
      <c r="F70" s="195">
        <v>1800</v>
      </c>
      <c r="G70" s="195">
        <v>1800</v>
      </c>
      <c r="H70" s="195">
        <v>1800</v>
      </c>
    </row>
    <row r="71" spans="1:8" ht="15" customHeight="1" x14ac:dyDescent="0.25">
      <c r="A71" s="456">
        <f t="shared" si="7"/>
        <v>70</v>
      </c>
      <c r="B71" t="s">
        <v>621</v>
      </c>
      <c r="C71" s="195">
        <v>1400</v>
      </c>
      <c r="D71" s="195">
        <v>1400</v>
      </c>
      <c r="E71" s="195">
        <v>1400</v>
      </c>
      <c r="F71" s="195">
        <v>1400</v>
      </c>
      <c r="G71" s="195">
        <v>1400</v>
      </c>
      <c r="H71" s="195">
        <v>1400</v>
      </c>
    </row>
    <row r="72" spans="1:8" ht="15" customHeight="1" x14ac:dyDescent="0.25">
      <c r="A72" s="456">
        <f t="shared" si="7"/>
        <v>71</v>
      </c>
      <c r="B72" t="s">
        <v>472</v>
      </c>
      <c r="C72" s="195">
        <v>700</v>
      </c>
      <c r="D72" s="195">
        <v>700</v>
      </c>
      <c r="E72" s="195">
        <v>700</v>
      </c>
      <c r="F72" s="195">
        <v>700</v>
      </c>
      <c r="G72" s="195">
        <v>700</v>
      </c>
      <c r="H72" s="195">
        <v>700</v>
      </c>
    </row>
    <row r="73" spans="1:8" ht="15" customHeight="1" x14ac:dyDescent="0.25">
      <c r="A73" s="456">
        <f t="shared" si="7"/>
        <v>72</v>
      </c>
      <c r="B73" t="s">
        <v>473</v>
      </c>
      <c r="C73" s="195">
        <v>800</v>
      </c>
      <c r="D73" s="195">
        <v>800</v>
      </c>
      <c r="E73" s="195">
        <v>800</v>
      </c>
      <c r="F73" s="195">
        <v>800</v>
      </c>
      <c r="G73" s="195">
        <v>800</v>
      </c>
      <c r="H73" s="195">
        <v>800</v>
      </c>
    </row>
    <row r="74" spans="1:8" ht="15" customHeight="1" x14ac:dyDescent="0.25">
      <c r="A74" s="456">
        <f t="shared" si="7"/>
        <v>73</v>
      </c>
      <c r="B74" t="s">
        <v>594</v>
      </c>
      <c r="C74" s="195">
        <v>800</v>
      </c>
      <c r="D74" s="195">
        <v>800</v>
      </c>
      <c r="E74" s="195">
        <v>800</v>
      </c>
      <c r="F74" s="195">
        <v>800</v>
      </c>
      <c r="G74" s="195">
        <v>800</v>
      </c>
      <c r="H74" s="195">
        <v>800</v>
      </c>
    </row>
    <row r="75" spans="1:8" ht="15" customHeight="1" x14ac:dyDescent="0.25">
      <c r="A75" s="456">
        <f t="shared" si="7"/>
        <v>74</v>
      </c>
      <c r="B75" t="s">
        <v>118</v>
      </c>
      <c r="C75" s="195">
        <v>6600</v>
      </c>
      <c r="D75" s="195">
        <v>6600</v>
      </c>
      <c r="E75" s="195">
        <v>6600</v>
      </c>
      <c r="F75" s="195">
        <v>6600</v>
      </c>
      <c r="G75" s="195">
        <v>6600</v>
      </c>
      <c r="H75" s="195">
        <v>6600</v>
      </c>
    </row>
    <row r="76" spans="1:8" ht="15" customHeight="1" x14ac:dyDescent="0.25">
      <c r="A76" s="456">
        <f t="shared" si="7"/>
        <v>75</v>
      </c>
      <c r="B76" t="s">
        <v>638</v>
      </c>
      <c r="C76" s="195">
        <v>6600</v>
      </c>
      <c r="D76" s="195">
        <v>6600</v>
      </c>
      <c r="E76" s="195">
        <v>6600</v>
      </c>
      <c r="F76" s="195">
        <v>6600</v>
      </c>
      <c r="G76" s="195">
        <v>6600</v>
      </c>
      <c r="H76" s="195">
        <v>6600</v>
      </c>
    </row>
    <row r="77" spans="1:8" ht="15" customHeight="1" x14ac:dyDescent="0.25">
      <c r="A77" s="456">
        <f t="shared" si="7"/>
        <v>76</v>
      </c>
      <c r="B77" t="s">
        <v>121</v>
      </c>
      <c r="C77" s="195">
        <v>6800</v>
      </c>
      <c r="D77" s="195">
        <v>6800</v>
      </c>
      <c r="E77" s="195">
        <v>6800</v>
      </c>
      <c r="F77" s="195">
        <v>6800</v>
      </c>
      <c r="G77" s="195">
        <v>6800</v>
      </c>
      <c r="H77" s="195">
        <v>6800</v>
      </c>
    </row>
    <row r="78" spans="1:8" ht="15" customHeight="1" x14ac:dyDescent="0.25">
      <c r="A78" s="456">
        <f t="shared" si="7"/>
        <v>77</v>
      </c>
      <c r="B78" t="s">
        <v>123</v>
      </c>
      <c r="C78" s="195">
        <v>6600</v>
      </c>
      <c r="D78" s="195">
        <v>6600</v>
      </c>
      <c r="E78" s="195">
        <v>6600</v>
      </c>
      <c r="F78" s="195">
        <v>6600</v>
      </c>
      <c r="G78" s="195">
        <v>6600</v>
      </c>
      <c r="H78" s="195">
        <v>6600</v>
      </c>
    </row>
    <row r="79" spans="1:8" ht="15" customHeight="1" x14ac:dyDescent="0.25">
      <c r="A79" s="456">
        <f t="shared" si="7"/>
        <v>78</v>
      </c>
      <c r="B79" t="s">
        <v>474</v>
      </c>
      <c r="C79" s="195">
        <v>6600</v>
      </c>
      <c r="D79" s="195">
        <v>6600</v>
      </c>
      <c r="E79" s="195">
        <v>6600</v>
      </c>
      <c r="F79" s="195">
        <v>6600</v>
      </c>
      <c r="G79" s="195">
        <v>6600</v>
      </c>
      <c r="H79" s="195">
        <v>6600</v>
      </c>
    </row>
    <row r="80" spans="1:8" ht="15" customHeight="1" x14ac:dyDescent="0.25">
      <c r="A80" s="456">
        <f t="shared" si="7"/>
        <v>79</v>
      </c>
      <c r="B80" t="s">
        <v>596</v>
      </c>
      <c r="C80" s="195">
        <v>4600</v>
      </c>
      <c r="D80" s="195">
        <v>4600</v>
      </c>
      <c r="E80" s="195">
        <v>4600</v>
      </c>
      <c r="F80" s="195">
        <v>4600</v>
      </c>
      <c r="G80" s="195">
        <v>4600</v>
      </c>
      <c r="H80" s="195">
        <v>4600</v>
      </c>
    </row>
    <row r="81" spans="1:8" ht="15" customHeight="1" x14ac:dyDescent="0.25">
      <c r="A81" s="456">
        <f t="shared" si="7"/>
        <v>80</v>
      </c>
      <c r="B81" t="s">
        <v>476</v>
      </c>
      <c r="C81" s="195">
        <v>9400</v>
      </c>
      <c r="D81" s="195">
        <v>9400</v>
      </c>
      <c r="E81" s="195">
        <v>9400</v>
      </c>
      <c r="F81" s="195">
        <v>9400</v>
      </c>
      <c r="G81" s="195">
        <v>9400</v>
      </c>
      <c r="H81" s="195">
        <v>9400</v>
      </c>
    </row>
    <row r="82" spans="1:8" ht="15" customHeight="1" x14ac:dyDescent="0.25">
      <c r="A82" s="456">
        <f t="shared" si="7"/>
        <v>81</v>
      </c>
      <c r="B82" t="s">
        <v>639</v>
      </c>
      <c r="C82" s="195">
        <v>5400</v>
      </c>
      <c r="D82" s="195">
        <v>5400</v>
      </c>
      <c r="E82" s="195">
        <v>5400</v>
      </c>
      <c r="F82" s="195">
        <v>5400</v>
      </c>
      <c r="G82" s="195">
        <v>5400</v>
      </c>
      <c r="H82" s="195">
        <v>5400</v>
      </c>
    </row>
    <row r="83" spans="1:8" ht="15" customHeight="1" x14ac:dyDescent="0.25">
      <c r="A83" s="456">
        <f t="shared" si="7"/>
        <v>82</v>
      </c>
      <c r="B83" t="s">
        <v>481</v>
      </c>
      <c r="C83" s="195">
        <v>3400</v>
      </c>
      <c r="D83" s="195">
        <v>3400</v>
      </c>
      <c r="E83" s="195">
        <v>3400</v>
      </c>
      <c r="F83" s="195">
        <v>3400</v>
      </c>
      <c r="G83" s="195">
        <v>3400</v>
      </c>
      <c r="H83" s="195">
        <v>3400</v>
      </c>
    </row>
    <row r="84" spans="1:8" ht="15" customHeight="1" x14ac:dyDescent="0.25">
      <c r="A84" s="456">
        <f t="shared" si="7"/>
        <v>83</v>
      </c>
      <c r="B84" t="s">
        <v>482</v>
      </c>
      <c r="C84" s="195">
        <v>3400</v>
      </c>
      <c r="D84" s="195">
        <v>3400</v>
      </c>
      <c r="E84" s="195">
        <v>3400</v>
      </c>
      <c r="F84" s="195">
        <v>3400</v>
      </c>
      <c r="G84" s="195">
        <v>3400</v>
      </c>
      <c r="H84" s="195">
        <v>3400</v>
      </c>
    </row>
    <row r="85" spans="1:8" ht="15" customHeight="1" x14ac:dyDescent="0.25">
      <c r="A85" s="456">
        <f t="shared" si="7"/>
        <v>84</v>
      </c>
      <c r="B85" t="s">
        <v>143</v>
      </c>
      <c r="C85" s="195">
        <v>3400</v>
      </c>
      <c r="D85" s="195">
        <v>3400</v>
      </c>
      <c r="E85" s="195">
        <v>3400</v>
      </c>
      <c r="F85" s="195">
        <v>3400</v>
      </c>
      <c r="G85" s="195">
        <v>3400</v>
      </c>
      <c r="H85" s="195">
        <v>3400</v>
      </c>
    </row>
    <row r="86" spans="1:8" ht="15" customHeight="1" x14ac:dyDescent="0.25">
      <c r="A86" s="456">
        <f t="shared" si="7"/>
        <v>85</v>
      </c>
      <c r="B86" t="s">
        <v>483</v>
      </c>
      <c r="C86" s="195">
        <v>5400</v>
      </c>
      <c r="D86" s="195">
        <v>5400</v>
      </c>
      <c r="E86" s="195">
        <v>5400</v>
      </c>
      <c r="F86" s="195">
        <v>5400</v>
      </c>
      <c r="G86" s="195">
        <v>5400</v>
      </c>
      <c r="H86" s="195">
        <v>5400</v>
      </c>
    </row>
    <row r="87" spans="1:8" x14ac:dyDescent="0.25">
      <c r="A87" s="456">
        <f t="shared" si="7"/>
        <v>86</v>
      </c>
      <c r="B87" t="s">
        <v>484</v>
      </c>
      <c r="C87" s="195">
        <v>2300</v>
      </c>
      <c r="D87" s="195">
        <v>2300</v>
      </c>
      <c r="E87" s="195">
        <v>2300</v>
      </c>
      <c r="F87" s="195">
        <v>2300</v>
      </c>
      <c r="G87" s="195">
        <v>2300</v>
      </c>
      <c r="H87" s="195">
        <v>2300</v>
      </c>
    </row>
    <row r="88" spans="1:8" x14ac:dyDescent="0.25">
      <c r="A88" s="456">
        <f t="shared" si="7"/>
        <v>87</v>
      </c>
      <c r="B88" t="s">
        <v>602</v>
      </c>
      <c r="C88" s="195">
        <v>9000</v>
      </c>
      <c r="D88" s="195">
        <v>9000</v>
      </c>
      <c r="E88" s="195">
        <v>9000</v>
      </c>
      <c r="F88" s="195">
        <v>9000</v>
      </c>
      <c r="G88" s="195">
        <v>9000</v>
      </c>
      <c r="H88" s="195">
        <v>9000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FE65-0FDE-4D6E-9BA2-7A0C3FD3E75E}">
  <sheetPr codeName="Folha12"/>
  <dimension ref="A1:S95"/>
  <sheetViews>
    <sheetView zoomScale="80" zoomScaleNormal="80" workbookViewId="0">
      <selection activeCell="U16" sqref="U16"/>
    </sheetView>
  </sheetViews>
  <sheetFormatPr defaultRowHeight="12.75" x14ac:dyDescent="0.2"/>
  <cols>
    <col min="1" max="1" width="32.5703125" customWidth="1"/>
    <col min="2" max="2" width="16.140625" bestFit="1" customWidth="1"/>
    <col min="3" max="8" width="12" customWidth="1"/>
    <col min="12" max="12" width="29.85546875" bestFit="1" customWidth="1"/>
    <col min="13" max="13" width="15.85546875" bestFit="1" customWidth="1"/>
    <col min="14" max="19" width="13.42578125" customWidth="1"/>
  </cols>
  <sheetData>
    <row r="1" spans="1:19" ht="15" x14ac:dyDescent="0.25">
      <c r="A1" s="192">
        <v>2024</v>
      </c>
      <c r="B1" s="192" t="s">
        <v>425</v>
      </c>
      <c r="C1" s="193" t="s">
        <v>28</v>
      </c>
      <c r="D1" s="193" t="s">
        <v>33</v>
      </c>
      <c r="E1" s="193" t="s">
        <v>29</v>
      </c>
      <c r="F1" s="193" t="s">
        <v>426</v>
      </c>
      <c r="G1" s="194" t="s">
        <v>31</v>
      </c>
      <c r="H1" s="193" t="s">
        <v>427</v>
      </c>
      <c r="J1" s="71" t="s">
        <v>613</v>
      </c>
      <c r="L1" s="481">
        <v>2025</v>
      </c>
      <c r="M1" s="480" t="s">
        <v>425</v>
      </c>
      <c r="N1" s="193" t="s">
        <v>28</v>
      </c>
      <c r="O1" s="193" t="s">
        <v>33</v>
      </c>
      <c r="P1" s="193" t="s">
        <v>29</v>
      </c>
      <c r="Q1" s="193" t="s">
        <v>426</v>
      </c>
      <c r="R1" s="194" t="s">
        <v>31</v>
      </c>
      <c r="S1" s="193" t="s">
        <v>427</v>
      </c>
    </row>
    <row r="2" spans="1:19" x14ac:dyDescent="0.2">
      <c r="A2" t="s">
        <v>428</v>
      </c>
      <c r="B2">
        <v>5900</v>
      </c>
      <c r="C2" s="195">
        <v>6941.1764705882351</v>
      </c>
      <c r="D2" s="195">
        <v>8428.5714285714294</v>
      </c>
      <c r="E2" s="195">
        <v>6941.1764705882351</v>
      </c>
      <c r="F2" s="195">
        <v>6378.3783783783783</v>
      </c>
      <c r="G2" s="195">
        <v>6378.3783783783783</v>
      </c>
      <c r="H2" s="195">
        <v>6210.5263157894742</v>
      </c>
      <c r="J2" s="71">
        <v>2020</v>
      </c>
      <c r="L2" t="s">
        <v>428</v>
      </c>
      <c r="M2">
        <v>6600</v>
      </c>
      <c r="N2" s="195">
        <v>7764.7058823529414</v>
      </c>
      <c r="O2" s="195">
        <v>9428.5714285714294</v>
      </c>
      <c r="P2" s="195">
        <v>7764.7058823529414</v>
      </c>
      <c r="Q2" s="195">
        <v>7135.1351351351359</v>
      </c>
      <c r="R2" s="195">
        <v>7135.1351351351359</v>
      </c>
      <c r="S2" s="195">
        <v>6947.3684210526326</v>
      </c>
    </row>
    <row r="3" spans="1:19" x14ac:dyDescent="0.2">
      <c r="A3" t="s">
        <v>429</v>
      </c>
      <c r="B3">
        <v>9615</v>
      </c>
      <c r="C3" s="195">
        <v>11311.764705882353</v>
      </c>
      <c r="D3" s="195">
        <v>13735.714285714286</v>
      </c>
      <c r="E3" s="195">
        <v>11311.764705882353</v>
      </c>
      <c r="F3" s="195">
        <v>10394.594594594593</v>
      </c>
      <c r="G3" s="195">
        <v>10394.594594594593</v>
      </c>
      <c r="H3" s="195">
        <v>10121.052631578948</v>
      </c>
      <c r="J3" s="71">
        <v>2021</v>
      </c>
      <c r="L3" t="s">
        <v>614</v>
      </c>
      <c r="M3">
        <v>3800</v>
      </c>
      <c r="N3" s="195">
        <v>4470.588235294118</v>
      </c>
      <c r="O3" s="195">
        <v>5428.5714285714284</v>
      </c>
      <c r="P3" s="195">
        <v>4470.588235294118</v>
      </c>
      <c r="Q3" s="195">
        <v>4108.1081081081084</v>
      </c>
      <c r="R3" s="195">
        <v>4108.1081081081084</v>
      </c>
      <c r="S3" s="195">
        <v>4000.0000000000005</v>
      </c>
    </row>
    <row r="4" spans="1:19" x14ac:dyDescent="0.2">
      <c r="A4" t="s">
        <v>430</v>
      </c>
      <c r="B4">
        <v>2300</v>
      </c>
      <c r="C4" s="195">
        <v>2705.8823529411766</v>
      </c>
      <c r="D4" s="195">
        <v>3285.7142857142858</v>
      </c>
      <c r="E4" s="195">
        <v>2705.8823529411766</v>
      </c>
      <c r="F4" s="195">
        <v>2486.4864864864862</v>
      </c>
      <c r="G4" s="195">
        <v>2486.4864864864862</v>
      </c>
      <c r="H4" s="195">
        <v>2421.0526315789475</v>
      </c>
      <c r="J4" s="71">
        <v>2022</v>
      </c>
      <c r="L4" t="s">
        <v>40</v>
      </c>
      <c r="M4">
        <v>2900</v>
      </c>
      <c r="N4" s="195">
        <v>3411.7647058823532</v>
      </c>
      <c r="O4" s="195">
        <v>4142.8571428571431</v>
      </c>
      <c r="P4" s="195">
        <v>3411.7647058823532</v>
      </c>
      <c r="Q4" s="195">
        <v>3135.1351351351354</v>
      </c>
      <c r="R4" s="195">
        <v>3135.1351351351354</v>
      </c>
      <c r="S4" s="195">
        <v>3052.6315789473688</v>
      </c>
    </row>
    <row r="5" spans="1:19" x14ac:dyDescent="0.2">
      <c r="A5" t="s">
        <v>39</v>
      </c>
      <c r="B5">
        <v>8400</v>
      </c>
      <c r="C5" s="195">
        <v>9882.3529411764703</v>
      </c>
      <c r="D5" s="195">
        <v>12000</v>
      </c>
      <c r="E5" s="195">
        <v>9882.3529411764703</v>
      </c>
      <c r="F5" s="195">
        <v>9081.0810810810799</v>
      </c>
      <c r="G5" s="195">
        <v>9081.0810810810799</v>
      </c>
      <c r="H5" s="195">
        <v>8842.105263157895</v>
      </c>
      <c r="J5" s="71">
        <v>2023</v>
      </c>
      <c r="L5" t="s">
        <v>42</v>
      </c>
      <c r="M5">
        <v>6800</v>
      </c>
      <c r="N5" s="195">
        <v>8000</v>
      </c>
      <c r="O5" s="195">
        <v>9714.2857142857138</v>
      </c>
      <c r="P5" s="195">
        <v>8000</v>
      </c>
      <c r="Q5" s="195">
        <v>7351.3513513513517</v>
      </c>
      <c r="R5" s="195">
        <v>7351.3513513513517</v>
      </c>
      <c r="S5" s="195">
        <v>7157.8947368421068</v>
      </c>
    </row>
    <row r="6" spans="1:19" x14ac:dyDescent="0.2">
      <c r="A6" t="s">
        <v>40</v>
      </c>
      <c r="B6">
        <v>2900</v>
      </c>
      <c r="C6" s="195">
        <v>3411.7647058823532</v>
      </c>
      <c r="D6" s="195">
        <v>4142.8571428571431</v>
      </c>
      <c r="E6" s="195">
        <v>3411.7647058823532</v>
      </c>
      <c r="F6" s="195">
        <v>3135.135135135135</v>
      </c>
      <c r="G6" s="195">
        <v>3135.135135135135</v>
      </c>
      <c r="H6" s="195">
        <v>3052.6315789473688</v>
      </c>
      <c r="J6" s="71">
        <v>2024</v>
      </c>
      <c r="L6" t="s">
        <v>580</v>
      </c>
      <c r="M6">
        <v>6400</v>
      </c>
      <c r="N6" s="195">
        <v>7529.4117647058829</v>
      </c>
      <c r="O6" s="195">
        <v>9142.8571428571431</v>
      </c>
      <c r="P6" s="195">
        <v>7529.4117647058829</v>
      </c>
      <c r="Q6" s="195">
        <v>6918.9189189189192</v>
      </c>
      <c r="R6" s="195">
        <v>6918.9189189189192</v>
      </c>
      <c r="S6" s="195">
        <v>6736.8421052631593</v>
      </c>
    </row>
    <row r="7" spans="1:19" x14ac:dyDescent="0.2">
      <c r="A7" t="s">
        <v>42</v>
      </c>
      <c r="B7">
        <v>6700</v>
      </c>
      <c r="C7" s="195">
        <v>7882.3529411764712</v>
      </c>
      <c r="D7" s="195">
        <v>9571.4285714285725</v>
      </c>
      <c r="E7" s="195">
        <v>7882.3529411764712</v>
      </c>
      <c r="F7" s="195">
        <v>7243.2432432432433</v>
      </c>
      <c r="G7" s="195">
        <v>7243.2432432432433</v>
      </c>
      <c r="H7" s="195">
        <v>7052.6315789473683</v>
      </c>
      <c r="J7" s="71">
        <v>2025</v>
      </c>
      <c r="L7" t="s">
        <v>627</v>
      </c>
      <c r="M7">
        <v>2500</v>
      </c>
      <c r="N7" s="195">
        <v>2941.1764705882356</v>
      </c>
      <c r="O7" s="195">
        <v>3571.4285714285716</v>
      </c>
      <c r="P7" s="195">
        <v>2941.1764705882356</v>
      </c>
      <c r="Q7" s="195">
        <v>2702.7027027027029</v>
      </c>
      <c r="R7" s="195">
        <v>2702.7027027027029</v>
      </c>
      <c r="S7" s="195">
        <v>2631.5789473684213</v>
      </c>
    </row>
    <row r="8" spans="1:19" x14ac:dyDescent="0.2">
      <c r="A8" t="s">
        <v>431</v>
      </c>
      <c r="B8">
        <v>5700</v>
      </c>
      <c r="C8" s="195">
        <v>6705.8823529411766</v>
      </c>
      <c r="D8" s="195">
        <v>8142.8571428571431</v>
      </c>
      <c r="E8" s="195">
        <v>6705.8823529411766</v>
      </c>
      <c r="F8" s="195">
        <v>6162.1621621621616</v>
      </c>
      <c r="G8" s="195">
        <v>6162.1621621621616</v>
      </c>
      <c r="H8" s="195">
        <v>6000</v>
      </c>
      <c r="J8" s="71">
        <v>2026</v>
      </c>
      <c r="L8" t="s">
        <v>433</v>
      </c>
      <c r="M8">
        <v>8600</v>
      </c>
      <c r="N8" s="195">
        <v>10117.64705882353</v>
      </c>
      <c r="O8" s="195">
        <v>12285.714285714286</v>
      </c>
      <c r="P8" s="195">
        <v>10117.64705882353</v>
      </c>
      <c r="Q8" s="195">
        <v>9297.2972972972984</v>
      </c>
      <c r="R8" s="195">
        <v>9297.2972972972984</v>
      </c>
      <c r="S8" s="195">
        <v>9052.6315789473701</v>
      </c>
    </row>
    <row r="9" spans="1:19" x14ac:dyDescent="0.2">
      <c r="A9" t="s">
        <v>432</v>
      </c>
      <c r="B9">
        <v>3400</v>
      </c>
      <c r="C9" s="195">
        <v>4000</v>
      </c>
      <c r="D9" s="195">
        <v>4857.1428571428578</v>
      </c>
      <c r="E9" s="195">
        <v>4000</v>
      </c>
      <c r="F9" s="195">
        <v>3675.6756756756754</v>
      </c>
      <c r="G9" s="195">
        <v>3675.6756756756754</v>
      </c>
      <c r="H9" s="195">
        <v>3578.9473684210529</v>
      </c>
      <c r="J9" s="71">
        <v>2027</v>
      </c>
      <c r="L9" t="s">
        <v>50</v>
      </c>
      <c r="M9">
        <v>1900</v>
      </c>
      <c r="N9" s="195">
        <v>2235.294117647059</v>
      </c>
      <c r="O9" s="195">
        <v>2714.2857142857142</v>
      </c>
      <c r="P9" s="195">
        <v>2235.294117647059</v>
      </c>
      <c r="Q9" s="195">
        <v>2054.0540540540542</v>
      </c>
      <c r="R9" s="195">
        <v>2054.0540540540542</v>
      </c>
      <c r="S9" s="195">
        <v>2000.0000000000002</v>
      </c>
    </row>
    <row r="10" spans="1:19" x14ac:dyDescent="0.2">
      <c r="A10" t="s">
        <v>45</v>
      </c>
      <c r="B10">
        <v>7200</v>
      </c>
      <c r="C10" s="195">
        <v>8470.5882352941171</v>
      </c>
      <c r="D10" s="195">
        <v>10285.714285714286</v>
      </c>
      <c r="E10" s="195">
        <v>8470.5882352941171</v>
      </c>
      <c r="F10" s="195">
        <v>7783.7837837837833</v>
      </c>
      <c r="G10" s="195">
        <v>7783.7837837837833</v>
      </c>
      <c r="H10" s="195">
        <v>7578.9473684210534</v>
      </c>
      <c r="J10" s="71">
        <v>2028</v>
      </c>
      <c r="L10" t="s">
        <v>623</v>
      </c>
      <c r="M10">
        <v>7300</v>
      </c>
      <c r="N10" s="195">
        <v>8588.2352941176468</v>
      </c>
      <c r="O10" s="195">
        <v>10428.571428571429</v>
      </c>
      <c r="P10" s="195">
        <v>8588.2352941176468</v>
      </c>
      <c r="Q10" s="195">
        <v>7891.8918918918926</v>
      </c>
      <c r="R10" s="195">
        <v>7891.8918918918926</v>
      </c>
      <c r="S10" s="195">
        <v>7684.210526315791</v>
      </c>
    </row>
    <row r="11" spans="1:19" x14ac:dyDescent="0.2">
      <c r="A11" t="s">
        <v>433</v>
      </c>
      <c r="B11">
        <v>7400</v>
      </c>
      <c r="C11" s="195">
        <v>8705.8823529411766</v>
      </c>
      <c r="D11" s="195">
        <v>10571.428571428572</v>
      </c>
      <c r="E11" s="195">
        <v>8705.8823529411766</v>
      </c>
      <c r="F11" s="195">
        <v>8000</v>
      </c>
      <c r="G11" s="195">
        <v>8000</v>
      </c>
      <c r="H11" s="195">
        <v>7789.4736842105267</v>
      </c>
      <c r="J11" s="71">
        <v>2029</v>
      </c>
      <c r="L11" t="s">
        <v>435</v>
      </c>
      <c r="M11">
        <v>2700</v>
      </c>
      <c r="N11" s="195">
        <v>3176.4705882352941</v>
      </c>
      <c r="O11" s="195">
        <v>3857.1428571428573</v>
      </c>
      <c r="P11" s="195">
        <v>3176.4705882352941</v>
      </c>
      <c r="Q11" s="195">
        <v>2918.9189189189192</v>
      </c>
      <c r="R11" s="195">
        <v>2918.9189189189192</v>
      </c>
      <c r="S11" s="195">
        <v>2842.105263157895</v>
      </c>
    </row>
    <row r="12" spans="1:19" x14ac:dyDescent="0.2">
      <c r="A12" t="s">
        <v>434</v>
      </c>
      <c r="B12">
        <v>10000</v>
      </c>
      <c r="C12" s="195">
        <v>11764.705882352942</v>
      </c>
      <c r="D12" s="195">
        <v>14285.714285714286</v>
      </c>
      <c r="E12" s="195">
        <v>11764.705882352942</v>
      </c>
      <c r="F12" s="195">
        <v>10810.81081081081</v>
      </c>
      <c r="G12" s="195">
        <v>10810.81081081081</v>
      </c>
      <c r="H12" s="195">
        <v>10526.315789473685</v>
      </c>
      <c r="J12" s="71">
        <v>2030</v>
      </c>
      <c r="L12" t="s">
        <v>437</v>
      </c>
      <c r="M12">
        <v>7300</v>
      </c>
      <c r="N12" s="195">
        <v>8588.2352941176468</v>
      </c>
      <c r="O12" s="195">
        <v>10428.571428571429</v>
      </c>
      <c r="P12" s="195">
        <v>8588.2352941176468</v>
      </c>
      <c r="Q12" s="195">
        <v>7891.8918918918926</v>
      </c>
      <c r="R12" s="195">
        <v>7891.8918918918926</v>
      </c>
      <c r="S12" s="195">
        <v>7684.210526315791</v>
      </c>
    </row>
    <row r="13" spans="1:19" x14ac:dyDescent="0.2">
      <c r="A13" t="s">
        <v>50</v>
      </c>
      <c r="B13">
        <v>2000</v>
      </c>
      <c r="C13" s="195">
        <v>2352.9411764705883</v>
      </c>
      <c r="D13" s="195">
        <v>2857.1428571428573</v>
      </c>
      <c r="E13" s="195">
        <v>2352.9411764705883</v>
      </c>
      <c r="F13" s="195">
        <v>2162.1621621621621</v>
      </c>
      <c r="G13" s="195">
        <v>2162.1621621621621</v>
      </c>
      <c r="H13" s="195">
        <v>2105.2631578947371</v>
      </c>
      <c r="L13" t="s">
        <v>53</v>
      </c>
      <c r="M13">
        <v>3700</v>
      </c>
      <c r="N13" s="195">
        <v>4352.9411764705883</v>
      </c>
      <c r="O13" s="195">
        <v>5285.7142857142862</v>
      </c>
      <c r="P13" s="195">
        <v>4352.9411764705883</v>
      </c>
      <c r="Q13" s="195">
        <v>4000</v>
      </c>
      <c r="R13" s="195">
        <v>4000</v>
      </c>
      <c r="S13" s="195">
        <v>3894.7368421052638</v>
      </c>
    </row>
    <row r="14" spans="1:19" x14ac:dyDescent="0.2">
      <c r="A14" t="s">
        <v>51</v>
      </c>
      <c r="B14">
        <v>7000</v>
      </c>
      <c r="C14" s="195">
        <v>8235.2941176470595</v>
      </c>
      <c r="D14" s="195">
        <v>10000</v>
      </c>
      <c r="E14" s="195">
        <v>8235.2941176470595</v>
      </c>
      <c r="F14" s="195">
        <v>7567.5675675675675</v>
      </c>
      <c r="G14" s="195">
        <v>7567.5675675675675</v>
      </c>
      <c r="H14" s="195">
        <v>7368.4210526315792</v>
      </c>
      <c r="L14" t="s">
        <v>55</v>
      </c>
      <c r="M14">
        <v>5600</v>
      </c>
      <c r="N14" s="195">
        <v>6588.2352941176468</v>
      </c>
      <c r="O14" s="195">
        <v>8000</v>
      </c>
      <c r="P14" s="195">
        <v>6588.2352941176468</v>
      </c>
      <c r="Q14" s="195">
        <v>6054.0540540540542</v>
      </c>
      <c r="R14" s="195">
        <v>6054.0540540540542</v>
      </c>
      <c r="S14" s="195">
        <v>5894.7368421052643</v>
      </c>
    </row>
    <row r="15" spans="1:19" x14ac:dyDescent="0.2">
      <c r="A15" t="s">
        <v>435</v>
      </c>
      <c r="B15">
        <v>2400</v>
      </c>
      <c r="C15" s="195">
        <v>2823.5294117647059</v>
      </c>
      <c r="D15" s="195">
        <v>3428.5714285714289</v>
      </c>
      <c r="E15" s="195">
        <v>2823.5294117647059</v>
      </c>
      <c r="F15" s="195">
        <v>2594.5945945945946</v>
      </c>
      <c r="G15" s="195">
        <v>2594.5945945945946</v>
      </c>
      <c r="H15" s="195">
        <v>2526.3157894736842</v>
      </c>
      <c r="L15" t="s">
        <v>57</v>
      </c>
      <c r="M15">
        <v>6600</v>
      </c>
      <c r="N15" s="195">
        <v>7764.7058823529414</v>
      </c>
      <c r="O15" s="195">
        <v>9428.5714285714294</v>
      </c>
      <c r="P15" s="195">
        <v>7764.7058823529414</v>
      </c>
      <c r="Q15" s="195">
        <v>7135.1351351351359</v>
      </c>
      <c r="R15" s="195">
        <v>7135.1351351351359</v>
      </c>
      <c r="S15" s="195">
        <v>6947.3684210526326</v>
      </c>
    </row>
    <row r="16" spans="1:19" x14ac:dyDescent="0.2">
      <c r="A16" t="s">
        <v>436</v>
      </c>
      <c r="B16">
        <v>7400</v>
      </c>
      <c r="C16" s="195">
        <v>8705.8823529411766</v>
      </c>
      <c r="D16" s="195">
        <v>10571.428571428572</v>
      </c>
      <c r="E16" s="195">
        <v>8705.8823529411766</v>
      </c>
      <c r="F16" s="195">
        <v>8000</v>
      </c>
      <c r="G16" s="195">
        <v>8000</v>
      </c>
      <c r="H16" s="195">
        <v>7789.4736842105267</v>
      </c>
      <c r="L16" t="s">
        <v>440</v>
      </c>
      <c r="M16">
        <v>1200</v>
      </c>
      <c r="N16" s="195">
        <v>1411.7647058823529</v>
      </c>
      <c r="O16" s="195">
        <v>1714.2857142857142</v>
      </c>
      <c r="P16" s="195">
        <v>1411.7647058823529</v>
      </c>
      <c r="Q16" s="195">
        <v>1297.2972972972973</v>
      </c>
      <c r="R16" s="195">
        <v>1297.2972972972973</v>
      </c>
      <c r="S16" s="195">
        <v>1263.1578947368423</v>
      </c>
    </row>
    <row r="17" spans="1:19" x14ac:dyDescent="0.2">
      <c r="A17" t="s">
        <v>437</v>
      </c>
      <c r="B17">
        <v>4800</v>
      </c>
      <c r="C17" s="195">
        <v>5647.0588235294117</v>
      </c>
      <c r="D17" s="195">
        <v>6857.1428571428578</v>
      </c>
      <c r="E17" s="195">
        <v>5647.0588235294117</v>
      </c>
      <c r="F17" s="195">
        <v>5189.1891891891892</v>
      </c>
      <c r="G17" s="195">
        <v>5189.1891891891892</v>
      </c>
      <c r="H17" s="195">
        <v>5052.6315789473683</v>
      </c>
      <c r="L17" t="s">
        <v>441</v>
      </c>
      <c r="M17">
        <v>8600</v>
      </c>
      <c r="N17" s="195">
        <v>10117.64705882353</v>
      </c>
      <c r="O17" s="195">
        <v>12285.714285714286</v>
      </c>
      <c r="P17" s="195">
        <v>10117.64705882353</v>
      </c>
      <c r="Q17" s="195">
        <v>9297.2972972972984</v>
      </c>
      <c r="R17" s="195">
        <v>9297.2972972972984</v>
      </c>
      <c r="S17" s="195">
        <v>9052.6315789473701</v>
      </c>
    </row>
    <row r="18" spans="1:19" x14ac:dyDescent="0.2">
      <c r="A18" t="s">
        <v>53</v>
      </c>
      <c r="B18">
        <v>3700</v>
      </c>
      <c r="C18" s="195">
        <v>4352.9411764705883</v>
      </c>
      <c r="D18" s="195">
        <v>5285.7142857142862</v>
      </c>
      <c r="E18" s="195">
        <v>4352.9411764705883</v>
      </c>
      <c r="F18" s="195">
        <v>4000</v>
      </c>
      <c r="G18" s="195">
        <v>4000</v>
      </c>
      <c r="H18" s="195">
        <v>3894.7368421052633</v>
      </c>
      <c r="L18" t="s">
        <v>442</v>
      </c>
      <c r="M18">
        <v>4900</v>
      </c>
      <c r="N18" s="195">
        <v>5764.7058823529414</v>
      </c>
      <c r="O18" s="195">
        <v>7000</v>
      </c>
      <c r="P18" s="195">
        <v>5764.7058823529414</v>
      </c>
      <c r="Q18" s="195">
        <v>5297.2972972972975</v>
      </c>
      <c r="R18" s="195">
        <v>5297.2972972972975</v>
      </c>
      <c r="S18" s="195">
        <v>5157.8947368421059</v>
      </c>
    </row>
    <row r="19" spans="1:19" x14ac:dyDescent="0.2">
      <c r="A19" t="s">
        <v>55</v>
      </c>
      <c r="B19">
        <v>5100</v>
      </c>
      <c r="C19" s="195">
        <v>6000</v>
      </c>
      <c r="D19" s="195">
        <v>7285.7142857142862</v>
      </c>
      <c r="E19" s="195">
        <v>6000</v>
      </c>
      <c r="F19" s="195">
        <v>5513.5135135135133</v>
      </c>
      <c r="G19" s="195">
        <v>5513.5135135135133</v>
      </c>
      <c r="H19" s="195">
        <v>5368.4210526315792</v>
      </c>
      <c r="L19" t="s">
        <v>443</v>
      </c>
      <c r="M19">
        <v>2900</v>
      </c>
      <c r="N19" s="195">
        <v>3411.7647058823532</v>
      </c>
      <c r="O19" s="195">
        <v>4142.8571428571431</v>
      </c>
      <c r="P19" s="195">
        <v>3411.7647058823532</v>
      </c>
      <c r="Q19" s="195">
        <v>3135.1351351351354</v>
      </c>
      <c r="R19" s="195">
        <v>3135.1351351351354</v>
      </c>
      <c r="S19" s="195">
        <v>3052.6315789473688</v>
      </c>
    </row>
    <row r="20" spans="1:19" x14ac:dyDescent="0.2">
      <c r="A20" t="s">
        <v>57</v>
      </c>
      <c r="B20">
        <v>5800</v>
      </c>
      <c r="C20" s="195">
        <v>6823.5294117647063</v>
      </c>
      <c r="D20" s="195">
        <v>8285.7142857142862</v>
      </c>
      <c r="E20" s="195">
        <v>6823.5294117647063</v>
      </c>
      <c r="F20" s="195">
        <v>6270.27027027027</v>
      </c>
      <c r="G20" s="195">
        <v>6270.27027027027</v>
      </c>
      <c r="H20" s="195">
        <v>6105.2631578947376</v>
      </c>
      <c r="L20" t="s">
        <v>628</v>
      </c>
      <c r="M20">
        <v>2900</v>
      </c>
      <c r="N20" s="195">
        <v>3411.7647058823532</v>
      </c>
      <c r="O20" s="195">
        <v>4142.8571428571431</v>
      </c>
      <c r="P20" s="195">
        <v>3411.7647058823532</v>
      </c>
      <c r="Q20" s="195">
        <v>3135.1351351351354</v>
      </c>
      <c r="R20" s="195">
        <v>3135.1351351351354</v>
      </c>
      <c r="S20" s="195">
        <v>3052.6315789473688</v>
      </c>
    </row>
    <row r="21" spans="1:19" x14ac:dyDescent="0.2">
      <c r="A21" t="s">
        <v>438</v>
      </c>
      <c r="B21">
        <v>7900</v>
      </c>
      <c r="C21" s="195">
        <v>9294.1176470588234</v>
      </c>
      <c r="D21" s="195">
        <v>11285.714285714286</v>
      </c>
      <c r="E21" s="195">
        <v>9294.1176470588234</v>
      </c>
      <c r="F21" s="195">
        <v>8540.54054054054</v>
      </c>
      <c r="G21" s="195">
        <v>8540.54054054054</v>
      </c>
      <c r="H21" s="195">
        <v>8315.7894736842118</v>
      </c>
      <c r="L21" t="s">
        <v>629</v>
      </c>
      <c r="M21">
        <v>8900</v>
      </c>
      <c r="N21" s="195">
        <v>10470.588235294117</v>
      </c>
      <c r="O21" s="195">
        <v>12714.285714285714</v>
      </c>
      <c r="P21" s="195">
        <v>10470.588235294117</v>
      </c>
      <c r="Q21" s="195">
        <v>9621.6216216216217</v>
      </c>
      <c r="R21" s="195">
        <v>9621.6216216216217</v>
      </c>
      <c r="S21" s="195">
        <v>9368.4210526315801</v>
      </c>
    </row>
    <row r="22" spans="1:19" x14ac:dyDescent="0.2">
      <c r="A22" t="s">
        <v>439</v>
      </c>
      <c r="B22">
        <v>7900</v>
      </c>
      <c r="C22" s="195">
        <v>9294.1176470588234</v>
      </c>
      <c r="D22" s="195">
        <v>11285.714285714286</v>
      </c>
      <c r="E22" s="195">
        <v>9294.1176470588234</v>
      </c>
      <c r="F22" s="195">
        <v>8540.54054054054</v>
      </c>
      <c r="G22" s="195">
        <v>8540.54054054054</v>
      </c>
      <c r="H22" s="195">
        <v>8315.7894736842118</v>
      </c>
      <c r="L22" t="s">
        <v>67</v>
      </c>
      <c r="M22">
        <v>2600</v>
      </c>
      <c r="N22" s="195">
        <v>3058.8235294117649</v>
      </c>
      <c r="O22" s="195">
        <v>3714.2857142857142</v>
      </c>
      <c r="P22" s="195">
        <v>3058.8235294117649</v>
      </c>
      <c r="Q22" s="195">
        <v>2810.8108108108108</v>
      </c>
      <c r="R22" s="195">
        <v>2810.8108108108108</v>
      </c>
      <c r="S22" s="195">
        <v>2736.8421052631584</v>
      </c>
    </row>
    <row r="23" spans="1:19" x14ac:dyDescent="0.2">
      <c r="A23" t="s">
        <v>440</v>
      </c>
      <c r="B23">
        <v>1100</v>
      </c>
      <c r="C23" s="195">
        <v>1294.1176470588236</v>
      </c>
      <c r="D23" s="195">
        <v>1571.4285714285716</v>
      </c>
      <c r="E23" s="195">
        <v>1294.1176470588236</v>
      </c>
      <c r="F23" s="195">
        <v>1189.1891891891892</v>
      </c>
      <c r="G23" s="195">
        <v>1189.1891891891892</v>
      </c>
      <c r="H23" s="195">
        <v>1157.8947368421054</v>
      </c>
      <c r="L23" t="s">
        <v>615</v>
      </c>
      <c r="M23">
        <v>6200</v>
      </c>
      <c r="N23" s="195">
        <v>7294.1176470588234</v>
      </c>
      <c r="O23" s="195">
        <v>8857.1428571428569</v>
      </c>
      <c r="P23" s="195">
        <v>7294.1176470588234</v>
      </c>
      <c r="Q23" s="195">
        <v>6702.7027027027034</v>
      </c>
      <c r="R23" s="195">
        <v>6702.7027027027034</v>
      </c>
      <c r="S23" s="195">
        <v>6526.3157894736851</v>
      </c>
    </row>
    <row r="24" spans="1:19" x14ac:dyDescent="0.2">
      <c r="A24" t="s">
        <v>441</v>
      </c>
      <c r="B24">
        <v>7400</v>
      </c>
      <c r="C24" s="195">
        <v>8705.8823529411766</v>
      </c>
      <c r="D24" s="195">
        <v>10571.428571428572</v>
      </c>
      <c r="E24" s="195">
        <v>8705.8823529411766</v>
      </c>
      <c r="F24" s="195">
        <v>8000</v>
      </c>
      <c r="G24" s="195">
        <v>8000</v>
      </c>
      <c r="H24" s="195">
        <v>7789.4736842105267</v>
      </c>
      <c r="L24" t="s">
        <v>445</v>
      </c>
      <c r="M24">
        <v>6200</v>
      </c>
      <c r="N24" s="195">
        <v>7294.1176470588234</v>
      </c>
      <c r="O24" s="195">
        <v>8857.1428571428569</v>
      </c>
      <c r="P24" s="195">
        <v>7294.1176470588234</v>
      </c>
      <c r="Q24" s="195">
        <v>6702.7027027027034</v>
      </c>
      <c r="R24" s="195">
        <v>6702.7027027027034</v>
      </c>
      <c r="S24" s="195">
        <v>6526.3157894736851</v>
      </c>
    </row>
    <row r="25" spans="1:19" x14ac:dyDescent="0.2">
      <c r="A25" t="s">
        <v>442</v>
      </c>
      <c r="B25">
        <v>4500</v>
      </c>
      <c r="C25" s="195">
        <v>5294.1176470588234</v>
      </c>
      <c r="D25" s="195">
        <v>6428.5714285714294</v>
      </c>
      <c r="E25" s="195">
        <v>5294.1176470588234</v>
      </c>
      <c r="F25" s="195">
        <v>4864.864864864865</v>
      </c>
      <c r="G25" s="195">
        <v>4864.864864864865</v>
      </c>
      <c r="H25" s="195">
        <v>4736.8421052631584</v>
      </c>
      <c r="L25" t="s">
        <v>630</v>
      </c>
      <c r="M25">
        <v>3400</v>
      </c>
      <c r="N25" s="195">
        <v>4000</v>
      </c>
      <c r="O25" s="195">
        <v>4857.1428571428569</v>
      </c>
      <c r="P25" s="195">
        <v>4000</v>
      </c>
      <c r="Q25" s="195">
        <v>3675.6756756756758</v>
      </c>
      <c r="R25" s="195">
        <v>3675.6756756756758</v>
      </c>
      <c r="S25" s="195">
        <v>3578.9473684210534</v>
      </c>
    </row>
    <row r="26" spans="1:19" x14ac:dyDescent="0.2">
      <c r="A26" t="s">
        <v>443</v>
      </c>
      <c r="B26">
        <v>7600</v>
      </c>
      <c r="C26" s="195">
        <v>8941.176470588236</v>
      </c>
      <c r="D26" s="195">
        <v>10857.142857142859</v>
      </c>
      <c r="E26" s="195">
        <v>8941.176470588236</v>
      </c>
      <c r="F26" s="195">
        <v>8216.2162162162167</v>
      </c>
      <c r="G26" s="195">
        <v>8216.2162162162167</v>
      </c>
      <c r="H26" s="195">
        <v>8000</v>
      </c>
      <c r="L26" t="s">
        <v>72</v>
      </c>
      <c r="M26">
        <v>1200</v>
      </c>
      <c r="N26" s="195">
        <v>1411.7647058823529</v>
      </c>
      <c r="O26" s="195">
        <v>1714.2857142857142</v>
      </c>
      <c r="P26" s="195">
        <v>1411.7647058823529</v>
      </c>
      <c r="Q26" s="195">
        <v>1297.2972972972973</v>
      </c>
      <c r="R26" s="195">
        <v>1297.2972972972973</v>
      </c>
      <c r="S26" s="195">
        <v>1263.1578947368423</v>
      </c>
    </row>
    <row r="27" spans="1:19" x14ac:dyDescent="0.2">
      <c r="A27" t="s">
        <v>66</v>
      </c>
      <c r="B27">
        <v>6600</v>
      </c>
      <c r="C27" s="195">
        <v>7764.7058823529414</v>
      </c>
      <c r="D27" s="195">
        <v>9428.5714285714294</v>
      </c>
      <c r="E27" s="195">
        <v>7764.7058823529414</v>
      </c>
      <c r="F27" s="195">
        <v>7135.135135135135</v>
      </c>
      <c r="G27" s="195">
        <v>7135.135135135135</v>
      </c>
      <c r="H27" s="195">
        <v>6947.3684210526317</v>
      </c>
      <c r="L27" t="s">
        <v>586</v>
      </c>
      <c r="M27">
        <v>1000</v>
      </c>
      <c r="N27" s="195">
        <v>1176.4705882352941</v>
      </c>
      <c r="O27" s="195">
        <v>1428.5714285714287</v>
      </c>
      <c r="P27" s="195">
        <v>1176.4705882352941</v>
      </c>
      <c r="Q27" s="195">
        <v>1081.081081081081</v>
      </c>
      <c r="R27" s="195">
        <v>1081.081081081081</v>
      </c>
      <c r="S27" s="195">
        <v>1052.6315789473686</v>
      </c>
    </row>
    <row r="28" spans="1:19" x14ac:dyDescent="0.2">
      <c r="A28" t="s">
        <v>444</v>
      </c>
      <c r="B28">
        <v>2600</v>
      </c>
      <c r="C28" s="195">
        <v>3058.8235294117649</v>
      </c>
      <c r="D28" s="195">
        <v>3714.2857142857147</v>
      </c>
      <c r="E28" s="195">
        <v>3058.8235294117649</v>
      </c>
      <c r="F28" s="195">
        <v>2810.8108108108108</v>
      </c>
      <c r="G28" s="195">
        <v>2810.8108108108108</v>
      </c>
      <c r="H28" s="195">
        <v>2736.8421052631579</v>
      </c>
      <c r="L28" t="s">
        <v>77</v>
      </c>
      <c r="M28">
        <v>6800</v>
      </c>
      <c r="N28" s="195">
        <v>8000</v>
      </c>
      <c r="O28" s="195">
        <v>9714.2857142857138</v>
      </c>
      <c r="P28" s="195">
        <v>8000</v>
      </c>
      <c r="Q28" s="195">
        <v>7351.3513513513517</v>
      </c>
      <c r="R28" s="195">
        <v>7351.3513513513517</v>
      </c>
      <c r="S28" s="195">
        <v>7157.8947368421068</v>
      </c>
    </row>
    <row r="29" spans="1:19" x14ac:dyDescent="0.2">
      <c r="A29" t="s">
        <v>67</v>
      </c>
      <c r="B29">
        <v>2600</v>
      </c>
      <c r="C29" s="195">
        <v>3058.8235294117649</v>
      </c>
      <c r="D29" s="195">
        <v>3714.2857142857147</v>
      </c>
      <c r="E29" s="195">
        <v>3058.8235294117649</v>
      </c>
      <c r="F29" s="195">
        <v>2810.8108108108108</v>
      </c>
      <c r="G29" s="195">
        <v>2810.8108108108108</v>
      </c>
      <c r="H29" s="195">
        <v>2736.8421052631579</v>
      </c>
      <c r="L29" t="s">
        <v>618</v>
      </c>
      <c r="M29">
        <v>7400</v>
      </c>
      <c r="N29" s="195">
        <v>8705.8823529411766</v>
      </c>
      <c r="O29" s="195">
        <v>10571.428571428572</v>
      </c>
      <c r="P29" s="195">
        <v>8705.8823529411766</v>
      </c>
      <c r="Q29" s="195">
        <v>8000</v>
      </c>
      <c r="R29" s="195">
        <v>8000</v>
      </c>
      <c r="S29" s="195">
        <v>7789.4736842105276</v>
      </c>
    </row>
    <row r="30" spans="1:19" x14ac:dyDescent="0.2">
      <c r="A30" t="s">
        <v>445</v>
      </c>
      <c r="B30">
        <v>6000</v>
      </c>
      <c r="C30" s="195">
        <v>7058.8235294117649</v>
      </c>
      <c r="D30" s="195">
        <v>8571.4285714285725</v>
      </c>
      <c r="E30" s="195">
        <v>7058.8235294117649</v>
      </c>
      <c r="F30" s="195">
        <v>6486.4864864864858</v>
      </c>
      <c r="G30" s="195">
        <v>6486.4864864864858</v>
      </c>
      <c r="H30" s="195">
        <v>6315.7894736842109</v>
      </c>
      <c r="L30" t="s">
        <v>587</v>
      </c>
      <c r="M30">
        <v>7800</v>
      </c>
      <c r="N30" s="195">
        <v>9176.4705882352937</v>
      </c>
      <c r="O30" s="195">
        <v>11142.857142857143</v>
      </c>
      <c r="P30" s="195">
        <v>9176.4705882352937</v>
      </c>
      <c r="Q30" s="195">
        <v>8432.4324324324334</v>
      </c>
      <c r="R30" s="195">
        <v>8432.4324324324334</v>
      </c>
      <c r="S30" s="195">
        <v>8210.5263157894751</v>
      </c>
    </row>
    <row r="31" spans="1:19" x14ac:dyDescent="0.2">
      <c r="A31" t="s">
        <v>71</v>
      </c>
      <c r="B31">
        <v>2700</v>
      </c>
      <c r="C31" s="195">
        <v>3176.4705882352941</v>
      </c>
      <c r="D31" s="195">
        <v>3857.1428571428573</v>
      </c>
      <c r="E31" s="195">
        <v>3176.4705882352941</v>
      </c>
      <c r="F31" s="195">
        <v>2918.9189189189187</v>
      </c>
      <c r="G31" s="195">
        <v>2918.9189189189187</v>
      </c>
      <c r="H31" s="195">
        <v>2842.105263157895</v>
      </c>
      <c r="L31" t="s">
        <v>79</v>
      </c>
      <c r="M31">
        <v>1600</v>
      </c>
      <c r="N31" s="195">
        <v>1882.3529411764707</v>
      </c>
      <c r="O31" s="195">
        <v>2285.7142857142858</v>
      </c>
      <c r="P31" s="195">
        <v>1882.3529411764707</v>
      </c>
      <c r="Q31" s="195">
        <v>1729.7297297297298</v>
      </c>
      <c r="R31" s="195">
        <v>1729.7297297297298</v>
      </c>
      <c r="S31" s="195">
        <v>1684.2105263157898</v>
      </c>
    </row>
    <row r="32" spans="1:19" x14ac:dyDescent="0.2">
      <c r="A32" t="s">
        <v>446</v>
      </c>
      <c r="B32">
        <v>2700</v>
      </c>
      <c r="C32" s="195">
        <v>3176.4705882352941</v>
      </c>
      <c r="D32" s="195">
        <v>3857.1428571428573</v>
      </c>
      <c r="E32" s="195">
        <v>3176.4705882352941</v>
      </c>
      <c r="F32" s="195">
        <v>2918.9189189189187</v>
      </c>
      <c r="G32" s="195">
        <v>2918.9189189189187</v>
      </c>
      <c r="H32" s="195">
        <v>2842.105263157895</v>
      </c>
      <c r="L32" t="s">
        <v>450</v>
      </c>
      <c r="M32">
        <v>1600</v>
      </c>
      <c r="N32" s="195">
        <v>1882.3529411764707</v>
      </c>
      <c r="O32" s="195">
        <v>2285.7142857142858</v>
      </c>
      <c r="P32" s="195">
        <v>1882.3529411764707</v>
      </c>
      <c r="Q32" s="195">
        <v>1729.7297297297298</v>
      </c>
      <c r="R32" s="195">
        <v>1729.7297297297298</v>
      </c>
      <c r="S32" s="195">
        <v>1684.2105263157898</v>
      </c>
    </row>
    <row r="33" spans="1:19" x14ac:dyDescent="0.2">
      <c r="A33" t="s">
        <v>447</v>
      </c>
      <c r="B33">
        <v>3100</v>
      </c>
      <c r="C33" s="195">
        <v>3647.0588235294117</v>
      </c>
      <c r="D33" s="195">
        <v>4428.5714285714284</v>
      </c>
      <c r="E33" s="195">
        <v>3647.0588235294117</v>
      </c>
      <c r="F33" s="195">
        <v>3351.3513513513512</v>
      </c>
      <c r="G33" s="195">
        <v>3351.3513513513512</v>
      </c>
      <c r="H33" s="195">
        <v>3263.1578947368421</v>
      </c>
      <c r="L33" t="s">
        <v>81</v>
      </c>
      <c r="M33">
        <v>10600</v>
      </c>
      <c r="N33" s="195">
        <v>12470.588235294119</v>
      </c>
      <c r="O33" s="195">
        <v>15142.857142857143</v>
      </c>
      <c r="P33" s="195">
        <v>12470.588235294119</v>
      </c>
      <c r="Q33" s="195">
        <v>11459.45945945946</v>
      </c>
      <c r="R33" s="195">
        <v>11459.45945945946</v>
      </c>
      <c r="S33" s="195">
        <v>11157.894736842107</v>
      </c>
    </row>
    <row r="34" spans="1:19" x14ac:dyDescent="0.2">
      <c r="A34" t="s">
        <v>448</v>
      </c>
      <c r="B34">
        <v>5900</v>
      </c>
      <c r="C34" s="195">
        <v>6941.1764705882351</v>
      </c>
      <c r="D34" s="195">
        <v>8428.5714285714294</v>
      </c>
      <c r="E34" s="195">
        <v>6941.1764705882351</v>
      </c>
      <c r="F34" s="195">
        <v>6378.3783783783783</v>
      </c>
      <c r="G34" s="195">
        <v>6378.3783783783783</v>
      </c>
      <c r="H34" s="195">
        <v>6210.5263157894742</v>
      </c>
      <c r="L34" t="s">
        <v>453</v>
      </c>
      <c r="M34">
        <v>900</v>
      </c>
      <c r="N34" s="195">
        <v>1058.8235294117646</v>
      </c>
      <c r="O34" s="195">
        <v>1285.7142857142858</v>
      </c>
      <c r="P34" s="195">
        <v>1058.8235294117646</v>
      </c>
      <c r="Q34" s="195">
        <v>972.97297297297303</v>
      </c>
      <c r="R34" s="195">
        <v>972.97297297297303</v>
      </c>
      <c r="S34" s="195">
        <v>947.36842105263167</v>
      </c>
    </row>
    <row r="35" spans="1:19" x14ac:dyDescent="0.2">
      <c r="A35" t="s">
        <v>449</v>
      </c>
      <c r="B35">
        <v>1400</v>
      </c>
      <c r="C35" s="195">
        <v>1647.0588235294117</v>
      </c>
      <c r="D35" s="195">
        <v>2000.0000000000002</v>
      </c>
      <c r="E35" s="195">
        <v>1647.0588235294117</v>
      </c>
      <c r="F35" s="195">
        <v>1513.5135135135135</v>
      </c>
      <c r="G35" s="195">
        <v>1513.5135135135135</v>
      </c>
      <c r="H35" s="195">
        <v>1473.6842105263158</v>
      </c>
      <c r="L35" t="s">
        <v>87</v>
      </c>
      <c r="M35">
        <v>4800</v>
      </c>
      <c r="N35" s="195">
        <v>5647.0588235294117</v>
      </c>
      <c r="O35" s="195">
        <v>6857.1428571428569</v>
      </c>
      <c r="P35" s="195">
        <v>5647.0588235294117</v>
      </c>
      <c r="Q35" s="195">
        <v>5189.1891891891892</v>
      </c>
      <c r="R35" s="195">
        <v>5189.1891891891892</v>
      </c>
      <c r="S35" s="195">
        <v>5052.6315789473692</v>
      </c>
    </row>
    <row r="36" spans="1:19" x14ac:dyDescent="0.2">
      <c r="A36" t="s">
        <v>72</v>
      </c>
      <c r="B36">
        <v>1400</v>
      </c>
      <c r="C36" s="195">
        <v>1647.0588235294117</v>
      </c>
      <c r="D36" s="195">
        <v>2000.0000000000002</v>
      </c>
      <c r="E36" s="195">
        <v>1647.0588235294117</v>
      </c>
      <c r="F36" s="195">
        <v>1513.5135135135135</v>
      </c>
      <c r="G36" s="195">
        <v>1513.5135135135135</v>
      </c>
      <c r="H36" s="195">
        <v>1473.6842105263158</v>
      </c>
      <c r="L36" t="s">
        <v>454</v>
      </c>
      <c r="M36">
        <v>5000</v>
      </c>
      <c r="N36" s="195">
        <v>5882.3529411764712</v>
      </c>
      <c r="O36" s="195">
        <v>7142.8571428571431</v>
      </c>
      <c r="P36" s="195">
        <v>5882.3529411764712</v>
      </c>
      <c r="Q36" s="195">
        <v>5405.4054054054059</v>
      </c>
      <c r="R36" s="195">
        <v>5405.4054054054059</v>
      </c>
      <c r="S36" s="195">
        <v>5263.1578947368425</v>
      </c>
    </row>
    <row r="37" spans="1:19" x14ac:dyDescent="0.2">
      <c r="A37" t="s">
        <v>77</v>
      </c>
      <c r="B37">
        <v>6700</v>
      </c>
      <c r="C37" s="195">
        <v>7882.3529411764712</v>
      </c>
      <c r="D37" s="195">
        <v>9571.4285714285725</v>
      </c>
      <c r="E37" s="195">
        <v>7882.3529411764712</v>
      </c>
      <c r="F37" s="195">
        <v>7243.2432432432433</v>
      </c>
      <c r="G37" s="195">
        <v>7243.2432432432433</v>
      </c>
      <c r="H37" s="195">
        <v>7052.6315789473683</v>
      </c>
      <c r="L37" t="s">
        <v>631</v>
      </c>
      <c r="M37">
        <v>7500</v>
      </c>
      <c r="N37" s="195">
        <v>8823.5294117647063</v>
      </c>
      <c r="O37" s="195">
        <v>10714.285714285714</v>
      </c>
      <c r="P37" s="195">
        <v>8823.5294117647063</v>
      </c>
      <c r="Q37" s="195">
        <v>8108.1081081081084</v>
      </c>
      <c r="R37" s="195">
        <v>8108.1081081081084</v>
      </c>
      <c r="S37" s="195">
        <v>7894.7368421052643</v>
      </c>
    </row>
    <row r="38" spans="1:19" x14ac:dyDescent="0.2">
      <c r="A38" t="s">
        <v>79</v>
      </c>
      <c r="B38">
        <v>1800</v>
      </c>
      <c r="C38" s="195">
        <v>2117.6470588235293</v>
      </c>
      <c r="D38" s="195">
        <v>2571.4285714285716</v>
      </c>
      <c r="E38" s="195">
        <v>2117.6470588235293</v>
      </c>
      <c r="F38" s="195">
        <v>1945.9459459459458</v>
      </c>
      <c r="G38" s="195">
        <v>1945.9459459459458</v>
      </c>
      <c r="H38" s="195">
        <v>1894.7368421052633</v>
      </c>
      <c r="L38" t="s">
        <v>632</v>
      </c>
      <c r="M38">
        <v>9400</v>
      </c>
      <c r="N38" s="195">
        <v>11058.823529411766</v>
      </c>
      <c r="O38" s="195">
        <v>13428.571428571429</v>
      </c>
      <c r="P38" s="195">
        <v>11058.823529411766</v>
      </c>
      <c r="Q38" s="195">
        <v>10162.162162162163</v>
      </c>
      <c r="R38" s="195">
        <v>10162.162162162163</v>
      </c>
      <c r="S38" s="195">
        <v>9894.7368421052652</v>
      </c>
    </row>
    <row r="39" spans="1:19" x14ac:dyDescent="0.2">
      <c r="A39" t="s">
        <v>450</v>
      </c>
      <c r="B39">
        <v>1800</v>
      </c>
      <c r="C39" s="195">
        <v>2117.6470588235293</v>
      </c>
      <c r="D39" s="195">
        <v>2571.4285714285716</v>
      </c>
      <c r="E39" s="195">
        <v>2117.6470588235293</v>
      </c>
      <c r="F39" s="195">
        <v>1945.9459459459458</v>
      </c>
      <c r="G39" s="195">
        <v>1945.9459459459458</v>
      </c>
      <c r="H39" s="195">
        <v>1894.7368421052633</v>
      </c>
      <c r="L39" t="s">
        <v>617</v>
      </c>
      <c r="M39">
        <v>6600</v>
      </c>
      <c r="N39" s="195">
        <v>7764.7058823529414</v>
      </c>
      <c r="O39" s="195">
        <v>9428.5714285714294</v>
      </c>
      <c r="P39" s="195">
        <v>7764.7058823529414</v>
      </c>
      <c r="Q39" s="195">
        <v>7135.1351351351359</v>
      </c>
      <c r="R39" s="195">
        <v>7135.1351351351359</v>
      </c>
      <c r="S39" s="195">
        <v>6947.3684210526326</v>
      </c>
    </row>
    <row r="40" spans="1:19" x14ac:dyDescent="0.2">
      <c r="A40" t="s">
        <v>81</v>
      </c>
      <c r="B40">
        <v>4000</v>
      </c>
      <c r="C40" s="195">
        <v>4705.8823529411766</v>
      </c>
      <c r="D40" s="195">
        <v>5714.2857142857147</v>
      </c>
      <c r="E40" s="195">
        <v>4705.8823529411766</v>
      </c>
      <c r="F40" s="195">
        <v>4324.3243243243242</v>
      </c>
      <c r="G40" s="195">
        <v>4324.3243243243242</v>
      </c>
      <c r="H40" s="195">
        <v>4210.5263157894742</v>
      </c>
      <c r="L40" t="s">
        <v>129</v>
      </c>
      <c r="M40">
        <v>10900</v>
      </c>
      <c r="N40" s="195">
        <v>12823.529411764706</v>
      </c>
      <c r="O40" s="195">
        <v>15571.428571428572</v>
      </c>
      <c r="P40" s="195">
        <v>12823.529411764706</v>
      </c>
      <c r="Q40" s="195">
        <v>11783.783783783785</v>
      </c>
      <c r="R40" s="195">
        <v>11783.783783783785</v>
      </c>
      <c r="S40" s="195">
        <v>11473.684210526317</v>
      </c>
    </row>
    <row r="41" spans="1:19" x14ac:dyDescent="0.2">
      <c r="A41" t="s">
        <v>451</v>
      </c>
      <c r="B41">
        <v>1000</v>
      </c>
      <c r="C41" s="195">
        <v>1176.4705882352941</v>
      </c>
      <c r="D41" s="195">
        <v>1428.5714285714287</v>
      </c>
      <c r="E41" s="195">
        <v>1176.4705882352941</v>
      </c>
      <c r="F41" s="195">
        <v>1081.081081081081</v>
      </c>
      <c r="G41" s="195">
        <v>1081.081081081081</v>
      </c>
      <c r="H41" s="195">
        <v>1052.6315789473686</v>
      </c>
      <c r="L41" t="s">
        <v>130</v>
      </c>
      <c r="M41">
        <v>5900</v>
      </c>
      <c r="N41" s="195">
        <v>6941.1764705882351</v>
      </c>
      <c r="O41" s="195">
        <v>8428.5714285714294</v>
      </c>
      <c r="P41" s="195">
        <v>6941.1764705882351</v>
      </c>
      <c r="Q41" s="195">
        <v>6378.3783783783783</v>
      </c>
      <c r="R41" s="195">
        <v>6378.3783783783783</v>
      </c>
      <c r="S41" s="195">
        <v>6210.5263157894742</v>
      </c>
    </row>
    <row r="42" spans="1:19" x14ac:dyDescent="0.2">
      <c r="A42" t="s">
        <v>83</v>
      </c>
      <c r="B42">
        <v>2500</v>
      </c>
      <c r="C42" s="195">
        <v>2941.1764705882356</v>
      </c>
      <c r="D42" s="195">
        <v>3571.4285714285716</v>
      </c>
      <c r="E42" s="195">
        <v>2941.1764705882356</v>
      </c>
      <c r="F42" s="195">
        <v>2702.7027027027025</v>
      </c>
      <c r="G42" s="195">
        <v>2702.7027027027025</v>
      </c>
      <c r="H42" s="195">
        <v>2631.5789473684213</v>
      </c>
      <c r="L42" t="s">
        <v>135</v>
      </c>
      <c r="M42">
        <v>7800</v>
      </c>
      <c r="N42" s="195">
        <v>9176.4705882352937</v>
      </c>
      <c r="O42" s="195">
        <v>11142.857142857143</v>
      </c>
      <c r="P42" s="195">
        <v>9176.4705882352937</v>
      </c>
      <c r="Q42" s="195">
        <v>8432.4324324324334</v>
      </c>
      <c r="R42" s="195">
        <v>8432.4324324324334</v>
      </c>
      <c r="S42" s="195">
        <v>8210.5263157894751</v>
      </c>
    </row>
    <row r="43" spans="1:19" x14ac:dyDescent="0.2">
      <c r="A43" t="s">
        <v>452</v>
      </c>
      <c r="B43">
        <v>4600</v>
      </c>
      <c r="C43" s="195">
        <v>5411.7647058823532</v>
      </c>
      <c r="D43" s="195">
        <v>6571.4285714285716</v>
      </c>
      <c r="E43" s="195">
        <v>5411.7647058823532</v>
      </c>
      <c r="F43" s="195">
        <v>4972.9729729729725</v>
      </c>
      <c r="G43" s="195">
        <v>4972.9729729729725</v>
      </c>
      <c r="H43" s="195">
        <v>4842.105263157895</v>
      </c>
      <c r="L43" t="s">
        <v>477</v>
      </c>
      <c r="M43">
        <v>7000</v>
      </c>
      <c r="N43" s="195">
        <v>8235.2941176470595</v>
      </c>
      <c r="O43" s="195">
        <v>10000</v>
      </c>
      <c r="P43" s="195">
        <v>8235.2941176470595</v>
      </c>
      <c r="Q43" s="195">
        <v>7567.5675675675684</v>
      </c>
      <c r="R43" s="195">
        <v>7567.5675675675684</v>
      </c>
      <c r="S43" s="195">
        <v>7368.4210526315801</v>
      </c>
    </row>
    <row r="44" spans="1:19" x14ac:dyDescent="0.2">
      <c r="A44" t="s">
        <v>85</v>
      </c>
      <c r="B44">
        <v>3200</v>
      </c>
      <c r="C44" s="195">
        <v>3764.7058823529414</v>
      </c>
      <c r="D44" s="195">
        <v>4571.4285714285716</v>
      </c>
      <c r="E44" s="195">
        <v>3764.7058823529414</v>
      </c>
      <c r="F44" s="195">
        <v>3459.4594594594591</v>
      </c>
      <c r="G44" s="195">
        <v>3459.4594594594591</v>
      </c>
      <c r="H44" s="195">
        <v>3368.4210526315792</v>
      </c>
      <c r="L44" t="s">
        <v>140</v>
      </c>
      <c r="M44">
        <v>2100</v>
      </c>
      <c r="N44" s="195">
        <v>2470.5882352941176</v>
      </c>
      <c r="O44" s="195">
        <v>3000</v>
      </c>
      <c r="P44" s="195">
        <v>2470.5882352941176</v>
      </c>
      <c r="Q44" s="195">
        <v>2270.2702702702704</v>
      </c>
      <c r="R44" s="195">
        <v>2270.2702702702704</v>
      </c>
      <c r="S44" s="195">
        <v>2210.5263157894742</v>
      </c>
    </row>
    <row r="45" spans="1:19" x14ac:dyDescent="0.2">
      <c r="A45" t="s">
        <v>453</v>
      </c>
      <c r="B45">
        <v>1000</v>
      </c>
      <c r="C45" s="195">
        <v>1176.4705882352941</v>
      </c>
      <c r="D45" s="195">
        <v>1428.5714285714287</v>
      </c>
      <c r="E45" s="195">
        <v>1176.4705882352941</v>
      </c>
      <c r="F45" s="195">
        <v>1081.081081081081</v>
      </c>
      <c r="G45" s="195">
        <v>1081.081081081081</v>
      </c>
      <c r="H45" s="195">
        <v>1052.6315789473686</v>
      </c>
      <c r="L45" t="s">
        <v>480</v>
      </c>
      <c r="M45">
        <v>1600</v>
      </c>
      <c r="N45" s="195">
        <v>1882.3529411764707</v>
      </c>
      <c r="O45" s="195">
        <v>2285.7142857142858</v>
      </c>
      <c r="P45" s="195">
        <v>1882.3529411764707</v>
      </c>
      <c r="Q45" s="195">
        <v>1729.7297297297298</v>
      </c>
      <c r="R45" s="195">
        <v>1729.7297297297298</v>
      </c>
      <c r="S45" s="195">
        <v>1684.2105263157898</v>
      </c>
    </row>
    <row r="46" spans="1:19" x14ac:dyDescent="0.2">
      <c r="A46" t="s">
        <v>87</v>
      </c>
      <c r="B46">
        <v>5000</v>
      </c>
      <c r="C46" s="195">
        <v>5882.3529411764712</v>
      </c>
      <c r="D46" s="195">
        <v>7142.8571428571431</v>
      </c>
      <c r="E46" s="195">
        <v>5882.3529411764712</v>
      </c>
      <c r="F46" s="195">
        <v>5405.405405405405</v>
      </c>
      <c r="G46" s="195">
        <v>5405.405405405405</v>
      </c>
      <c r="H46" s="195">
        <v>5263.1578947368425</v>
      </c>
      <c r="L46" t="s">
        <v>455</v>
      </c>
      <c r="M46">
        <v>7500</v>
      </c>
      <c r="N46" s="195">
        <v>8823.5294117647063</v>
      </c>
      <c r="O46" s="195">
        <v>10714.285714285714</v>
      </c>
      <c r="P46" s="195">
        <v>8823.5294117647063</v>
      </c>
      <c r="Q46" s="195">
        <v>8108.1081081081084</v>
      </c>
      <c r="R46" s="195">
        <v>8108.1081081081084</v>
      </c>
      <c r="S46" s="195">
        <v>7894.7368421052643</v>
      </c>
    </row>
    <row r="47" spans="1:19" x14ac:dyDescent="0.2">
      <c r="A47" t="s">
        <v>454</v>
      </c>
      <c r="B47">
        <v>4800</v>
      </c>
      <c r="C47" s="195">
        <v>5647.0588235294117</v>
      </c>
      <c r="D47" s="195">
        <v>6857.1428571428578</v>
      </c>
      <c r="E47" s="195">
        <v>5647.0588235294117</v>
      </c>
      <c r="F47" s="195">
        <v>5189.1891891891892</v>
      </c>
      <c r="G47" s="195">
        <v>5189.1891891891892</v>
      </c>
      <c r="H47" s="195">
        <v>5052.6315789473683</v>
      </c>
      <c r="L47" t="s">
        <v>633</v>
      </c>
      <c r="M47">
        <v>4800</v>
      </c>
      <c r="N47" s="195">
        <v>5647.0588235294117</v>
      </c>
      <c r="O47" s="195">
        <v>6857.1428571428569</v>
      </c>
      <c r="P47" s="195">
        <v>5647.0588235294117</v>
      </c>
      <c r="Q47" s="195">
        <v>5189.1891891891892</v>
      </c>
      <c r="R47" s="195">
        <v>5189.1891891891892</v>
      </c>
      <c r="S47" s="195">
        <v>5052.6315789473692</v>
      </c>
    </row>
    <row r="48" spans="1:19" x14ac:dyDescent="0.2">
      <c r="A48" t="s">
        <v>455</v>
      </c>
      <c r="B48">
        <v>7500</v>
      </c>
      <c r="C48" s="195">
        <v>8823.5294117647063</v>
      </c>
      <c r="D48" s="195">
        <v>10714.285714285716</v>
      </c>
      <c r="E48" s="195">
        <v>8823.5294117647063</v>
      </c>
      <c r="F48" s="195">
        <v>8108.1081081081074</v>
      </c>
      <c r="G48" s="195">
        <v>8108.1081081081074</v>
      </c>
      <c r="H48" s="195">
        <v>7894.7368421052633</v>
      </c>
      <c r="L48" t="s">
        <v>90</v>
      </c>
      <c r="M48">
        <v>4900</v>
      </c>
      <c r="N48" s="195">
        <v>5764.7058823529414</v>
      </c>
      <c r="O48" s="195">
        <v>7000</v>
      </c>
      <c r="P48" s="195">
        <v>5764.7058823529414</v>
      </c>
      <c r="Q48" s="195">
        <v>5297.2972972972975</v>
      </c>
      <c r="R48" s="195">
        <v>5297.2972972972975</v>
      </c>
      <c r="S48" s="195">
        <v>5157.8947368421059</v>
      </c>
    </row>
    <row r="49" spans="1:19" x14ac:dyDescent="0.2">
      <c r="A49" t="s">
        <v>456</v>
      </c>
      <c r="B49">
        <v>5900</v>
      </c>
      <c r="C49" s="195">
        <v>6941.1764705882351</v>
      </c>
      <c r="D49" s="195">
        <v>8428.5714285714294</v>
      </c>
      <c r="E49" s="195">
        <v>6941.1764705882351</v>
      </c>
      <c r="F49" s="195">
        <v>6378.3783783783783</v>
      </c>
      <c r="G49" s="195">
        <v>6378.3783783783783</v>
      </c>
      <c r="H49" s="195">
        <v>6210.5263157894742</v>
      </c>
      <c r="L49" t="s">
        <v>634</v>
      </c>
      <c r="M49">
        <v>3300</v>
      </c>
      <c r="N49" s="195">
        <v>3882.3529411764707</v>
      </c>
      <c r="O49" s="195">
        <v>4714.2857142857147</v>
      </c>
      <c r="P49" s="195">
        <v>3882.3529411764707</v>
      </c>
      <c r="Q49" s="195">
        <v>3567.5675675675679</v>
      </c>
      <c r="R49" s="195">
        <v>3567.5675675675679</v>
      </c>
      <c r="S49" s="195">
        <v>3473.6842105263163</v>
      </c>
    </row>
    <row r="50" spans="1:19" x14ac:dyDescent="0.2">
      <c r="A50" t="s">
        <v>90</v>
      </c>
      <c r="B50">
        <v>4500</v>
      </c>
      <c r="C50" s="195">
        <v>5294.1176470588234</v>
      </c>
      <c r="D50" s="195">
        <v>6428.5714285714294</v>
      </c>
      <c r="E50" s="195">
        <v>5294.1176470588234</v>
      </c>
      <c r="F50" s="195">
        <v>4864.864864864865</v>
      </c>
      <c r="G50" s="195">
        <v>4864.864864864865</v>
      </c>
      <c r="H50" s="195">
        <v>4736.8421052631584</v>
      </c>
      <c r="L50" t="s">
        <v>458</v>
      </c>
      <c r="M50">
        <v>9000</v>
      </c>
      <c r="N50" s="195">
        <v>10588.235294117647</v>
      </c>
      <c r="O50" s="195">
        <v>12857.142857142857</v>
      </c>
      <c r="P50" s="195">
        <v>10588.235294117647</v>
      </c>
      <c r="Q50" s="195">
        <v>9729.72972972973</v>
      </c>
      <c r="R50" s="195">
        <v>9729.72972972973</v>
      </c>
      <c r="S50" s="195">
        <v>9473.6842105263167</v>
      </c>
    </row>
    <row r="51" spans="1:19" x14ac:dyDescent="0.2">
      <c r="A51" t="s">
        <v>457</v>
      </c>
      <c r="B51">
        <v>2900</v>
      </c>
      <c r="C51" s="195">
        <v>3411.7647058823532</v>
      </c>
      <c r="D51" s="195">
        <v>4142.8571428571431</v>
      </c>
      <c r="E51" s="195">
        <v>3411.7647058823532</v>
      </c>
      <c r="F51" s="195">
        <v>3135.135135135135</v>
      </c>
      <c r="G51" s="195">
        <v>3135.135135135135</v>
      </c>
      <c r="H51" s="195">
        <v>3052.6315789473688</v>
      </c>
      <c r="L51" t="s">
        <v>635</v>
      </c>
      <c r="M51">
        <v>6600</v>
      </c>
      <c r="N51" s="195">
        <v>7764.7058823529414</v>
      </c>
      <c r="O51" s="195">
        <v>9428.5714285714294</v>
      </c>
      <c r="P51" s="195">
        <v>7764.7058823529414</v>
      </c>
      <c r="Q51" s="195">
        <v>7135.1351351351359</v>
      </c>
      <c r="R51" s="195">
        <v>7135.1351351351359</v>
      </c>
      <c r="S51" s="195">
        <v>6947.3684210526326</v>
      </c>
    </row>
    <row r="52" spans="1:19" x14ac:dyDescent="0.2">
      <c r="A52" t="s">
        <v>458</v>
      </c>
      <c r="B52">
        <v>9000</v>
      </c>
      <c r="C52" s="195">
        <v>10588.235294117647</v>
      </c>
      <c r="D52" s="195">
        <v>12857.142857142859</v>
      </c>
      <c r="E52" s="195">
        <v>10588.235294117647</v>
      </c>
      <c r="F52" s="195">
        <v>9729.72972972973</v>
      </c>
      <c r="G52" s="195">
        <v>9729.72972972973</v>
      </c>
      <c r="H52" s="195">
        <v>9473.6842105263167</v>
      </c>
      <c r="L52" t="s">
        <v>459</v>
      </c>
      <c r="M52">
        <v>6200</v>
      </c>
      <c r="N52" s="195">
        <v>7294.1176470588234</v>
      </c>
      <c r="O52" s="195">
        <v>8857.1428571428569</v>
      </c>
      <c r="P52" s="195">
        <v>7294.1176470588234</v>
      </c>
      <c r="Q52" s="195">
        <v>6702.7027027027034</v>
      </c>
      <c r="R52" s="195">
        <v>6702.7027027027034</v>
      </c>
      <c r="S52" s="195">
        <v>6526.3157894736851</v>
      </c>
    </row>
    <row r="53" spans="1:19" x14ac:dyDescent="0.2">
      <c r="A53" t="s">
        <v>459</v>
      </c>
      <c r="B53">
        <v>6000</v>
      </c>
      <c r="C53" s="195">
        <v>7058.8235294117649</v>
      </c>
      <c r="D53" s="195">
        <v>8571.4285714285725</v>
      </c>
      <c r="E53" s="195">
        <v>7058.8235294117649</v>
      </c>
      <c r="F53" s="195">
        <v>6486.4864864864858</v>
      </c>
      <c r="G53" s="195">
        <v>6486.4864864864858</v>
      </c>
      <c r="H53" s="195">
        <v>6315.7894736842109</v>
      </c>
      <c r="L53" t="s">
        <v>460</v>
      </c>
      <c r="M53">
        <v>6200</v>
      </c>
      <c r="N53" s="195">
        <v>7294.1176470588234</v>
      </c>
      <c r="O53" s="195">
        <v>8857.1428571428569</v>
      </c>
      <c r="P53" s="195">
        <v>7294.1176470588234</v>
      </c>
      <c r="Q53" s="195">
        <v>6702.7027027027034</v>
      </c>
      <c r="R53" s="195">
        <v>6702.7027027027034</v>
      </c>
      <c r="S53" s="195">
        <v>6526.3157894736851</v>
      </c>
    </row>
    <row r="54" spans="1:19" x14ac:dyDescent="0.2">
      <c r="A54" t="s">
        <v>460</v>
      </c>
      <c r="B54">
        <v>6000</v>
      </c>
      <c r="C54" s="195">
        <v>7058.8235294117649</v>
      </c>
      <c r="D54" s="195">
        <v>8571.4285714285725</v>
      </c>
      <c r="E54" s="195">
        <v>7058.8235294117649</v>
      </c>
      <c r="F54" s="195">
        <v>6486.4864864864858</v>
      </c>
      <c r="G54" s="195">
        <v>6486.4864864864858</v>
      </c>
      <c r="H54" s="195">
        <v>6315.7894736842109</v>
      </c>
      <c r="L54" t="s">
        <v>461</v>
      </c>
      <c r="M54">
        <v>9400</v>
      </c>
      <c r="N54" s="195">
        <v>11058.823529411766</v>
      </c>
      <c r="O54" s="195">
        <v>13428.571428571429</v>
      </c>
      <c r="P54" s="195">
        <v>11058.823529411766</v>
      </c>
      <c r="Q54" s="195">
        <v>10162.162162162163</v>
      </c>
      <c r="R54" s="195">
        <v>10162.162162162163</v>
      </c>
      <c r="S54" s="195">
        <v>9894.7368421052652</v>
      </c>
    </row>
    <row r="55" spans="1:19" x14ac:dyDescent="0.2">
      <c r="A55" t="s">
        <v>461</v>
      </c>
      <c r="B55">
        <v>8700</v>
      </c>
      <c r="C55" s="195">
        <v>10235.294117647059</v>
      </c>
      <c r="D55" s="195">
        <v>12428.571428571429</v>
      </c>
      <c r="E55" s="195">
        <v>10235.294117647059</v>
      </c>
      <c r="F55" s="195">
        <v>9405.405405405405</v>
      </c>
      <c r="G55" s="195">
        <v>9405.405405405405</v>
      </c>
      <c r="H55" s="195">
        <v>9157.894736842105</v>
      </c>
      <c r="L55" t="s">
        <v>102</v>
      </c>
      <c r="M55">
        <v>6600</v>
      </c>
      <c r="N55" s="195">
        <v>7764.7058823529414</v>
      </c>
      <c r="O55" s="195">
        <v>9428.5714285714294</v>
      </c>
      <c r="P55" s="195">
        <v>7764.7058823529414</v>
      </c>
      <c r="Q55" s="195">
        <v>7135.1351351351359</v>
      </c>
      <c r="R55" s="195">
        <v>7135.1351351351359</v>
      </c>
      <c r="S55" s="195">
        <v>6947.3684210526326</v>
      </c>
    </row>
    <row r="56" spans="1:19" x14ac:dyDescent="0.2">
      <c r="A56" t="s">
        <v>102</v>
      </c>
      <c r="B56">
        <v>6500</v>
      </c>
      <c r="C56" s="195">
        <v>7647.0588235294117</v>
      </c>
      <c r="D56" s="195">
        <v>9285.7142857142862</v>
      </c>
      <c r="E56" s="195">
        <v>7647.0588235294117</v>
      </c>
      <c r="F56" s="195">
        <v>7027.0270270270266</v>
      </c>
      <c r="G56" s="195">
        <v>7027.0270270270266</v>
      </c>
      <c r="H56" s="195">
        <v>6842.105263157895</v>
      </c>
      <c r="L56" t="s">
        <v>589</v>
      </c>
      <c r="M56">
        <v>8600</v>
      </c>
      <c r="N56" s="195">
        <v>10117.64705882353</v>
      </c>
      <c r="O56" s="195">
        <v>12285.714285714286</v>
      </c>
      <c r="P56" s="195">
        <v>10117.64705882353</v>
      </c>
      <c r="Q56" s="195">
        <v>9297.2972972972984</v>
      </c>
      <c r="R56" s="195">
        <v>9297.2972972972984</v>
      </c>
      <c r="S56" s="195">
        <v>9052.6315789473701</v>
      </c>
    </row>
    <row r="57" spans="1:19" x14ac:dyDescent="0.2">
      <c r="A57" t="s">
        <v>104</v>
      </c>
      <c r="B57">
        <v>6500</v>
      </c>
      <c r="C57" s="195">
        <v>7647.0588235294117</v>
      </c>
      <c r="D57" s="195">
        <v>9285.7142857142862</v>
      </c>
      <c r="E57" s="195">
        <v>7647.0588235294117</v>
      </c>
      <c r="F57" s="195">
        <v>7027.0270270270266</v>
      </c>
      <c r="G57" s="195">
        <v>7027.0270270270266</v>
      </c>
      <c r="H57" s="195">
        <v>6842.105263157895</v>
      </c>
      <c r="L57" t="s">
        <v>105</v>
      </c>
      <c r="M57">
        <v>4800</v>
      </c>
      <c r="N57" s="195">
        <v>5647.0588235294117</v>
      </c>
      <c r="O57" s="195">
        <v>6857.1428571428569</v>
      </c>
      <c r="P57" s="195">
        <v>5647.0588235294117</v>
      </c>
      <c r="Q57" s="195">
        <v>5189.1891891891892</v>
      </c>
      <c r="R57" s="195">
        <v>5189.1891891891892</v>
      </c>
      <c r="S57" s="195">
        <v>5052.6315789473692</v>
      </c>
    </row>
    <row r="58" spans="1:19" x14ac:dyDescent="0.2">
      <c r="A58" t="s">
        <v>105</v>
      </c>
      <c r="B58">
        <v>5000</v>
      </c>
      <c r="C58" s="195">
        <v>5882.3529411764712</v>
      </c>
      <c r="D58" s="195">
        <v>7142.8571428571431</v>
      </c>
      <c r="E58" s="195">
        <v>5882.3529411764712</v>
      </c>
      <c r="F58" s="195">
        <v>5405.405405405405</v>
      </c>
      <c r="G58" s="195">
        <v>5405.405405405405</v>
      </c>
      <c r="H58" s="195">
        <v>5263.1578947368425</v>
      </c>
      <c r="L58" t="s">
        <v>106</v>
      </c>
      <c r="M58">
        <v>4600</v>
      </c>
      <c r="N58" s="195">
        <v>5411.7647058823532</v>
      </c>
      <c r="O58" s="195">
        <v>6571.4285714285716</v>
      </c>
      <c r="P58" s="195">
        <v>5411.7647058823532</v>
      </c>
      <c r="Q58" s="195">
        <v>4972.9729729729734</v>
      </c>
      <c r="R58" s="195">
        <v>4972.9729729729734</v>
      </c>
      <c r="S58" s="195">
        <v>4842.1052631578959</v>
      </c>
    </row>
    <row r="59" spans="1:19" x14ac:dyDescent="0.2">
      <c r="A59" t="s">
        <v>106</v>
      </c>
      <c r="B59">
        <v>4200</v>
      </c>
      <c r="C59" s="195">
        <v>4941.1764705882351</v>
      </c>
      <c r="D59" s="195">
        <v>6000</v>
      </c>
      <c r="E59" s="195">
        <v>4941.1764705882351</v>
      </c>
      <c r="F59" s="195">
        <v>4540.54054054054</v>
      </c>
      <c r="G59" s="195">
        <v>4540.54054054054</v>
      </c>
      <c r="H59" s="195">
        <v>4421.0526315789475</v>
      </c>
      <c r="L59" t="s">
        <v>107</v>
      </c>
      <c r="M59">
        <v>5100</v>
      </c>
      <c r="N59" s="195">
        <v>6000</v>
      </c>
      <c r="O59" s="195">
        <v>7285.7142857142862</v>
      </c>
      <c r="P59" s="195">
        <v>6000</v>
      </c>
      <c r="Q59" s="195">
        <v>5513.5135135135142</v>
      </c>
      <c r="R59" s="195">
        <v>5513.5135135135142</v>
      </c>
      <c r="S59" s="195">
        <v>5368.4210526315801</v>
      </c>
    </row>
    <row r="60" spans="1:19" x14ac:dyDescent="0.2">
      <c r="A60" t="s">
        <v>107</v>
      </c>
      <c r="B60">
        <v>5000</v>
      </c>
      <c r="C60" s="195">
        <v>5882.3529411764712</v>
      </c>
      <c r="D60" s="195">
        <v>7142.8571428571431</v>
      </c>
      <c r="E60" s="195">
        <v>5882.3529411764712</v>
      </c>
      <c r="F60" s="195">
        <v>5405.405405405405</v>
      </c>
      <c r="G60" s="195">
        <v>5405.405405405405</v>
      </c>
      <c r="H60" s="195">
        <v>5263.1578947368425</v>
      </c>
      <c r="L60" t="s">
        <v>462</v>
      </c>
      <c r="M60">
        <v>8200</v>
      </c>
      <c r="N60" s="195">
        <v>9647.0588235294126</v>
      </c>
      <c r="O60" s="195">
        <v>11714.285714285714</v>
      </c>
      <c r="P60" s="195">
        <v>9647.0588235294126</v>
      </c>
      <c r="Q60" s="195">
        <v>8864.864864864865</v>
      </c>
      <c r="R60" s="195">
        <v>8864.864864864865</v>
      </c>
      <c r="S60" s="195">
        <v>8631.5789473684217</v>
      </c>
    </row>
    <row r="61" spans="1:19" x14ac:dyDescent="0.2">
      <c r="A61" t="s">
        <v>462</v>
      </c>
      <c r="B61">
        <v>7800</v>
      </c>
      <c r="C61" s="195">
        <v>9176.4705882352937</v>
      </c>
      <c r="D61" s="195">
        <v>11142.857142857143</v>
      </c>
      <c r="E61" s="195">
        <v>9176.4705882352937</v>
      </c>
      <c r="F61" s="195">
        <v>8432.4324324324316</v>
      </c>
      <c r="G61" s="195">
        <v>8432.4324324324316</v>
      </c>
      <c r="H61" s="195">
        <v>8210.5263157894733</v>
      </c>
      <c r="L61" t="s">
        <v>590</v>
      </c>
      <c r="M61">
        <v>6500</v>
      </c>
      <c r="N61" s="195">
        <v>7647.0588235294117</v>
      </c>
      <c r="O61" s="195">
        <v>9285.7142857142862</v>
      </c>
      <c r="P61" s="195">
        <v>7647.0588235294117</v>
      </c>
      <c r="Q61" s="195">
        <v>7027.0270270270275</v>
      </c>
      <c r="R61" s="195">
        <v>7027.0270270270275</v>
      </c>
      <c r="S61" s="195">
        <v>6842.1052631578959</v>
      </c>
    </row>
    <row r="62" spans="1:19" x14ac:dyDescent="0.2">
      <c r="A62" t="s">
        <v>463</v>
      </c>
      <c r="B62">
        <v>6100</v>
      </c>
      <c r="C62" s="195">
        <v>7176.4705882352946</v>
      </c>
      <c r="D62" s="195">
        <v>8714.2857142857156</v>
      </c>
      <c r="E62" s="195">
        <v>7176.4705882352946</v>
      </c>
      <c r="F62" s="195">
        <v>6594.5945945945941</v>
      </c>
      <c r="G62" s="195">
        <v>6594.5945945945941</v>
      </c>
      <c r="H62" s="195">
        <v>6421.0526315789475</v>
      </c>
      <c r="L62" t="s">
        <v>616</v>
      </c>
      <c r="M62">
        <v>6500</v>
      </c>
      <c r="N62" s="195">
        <v>7647.0588235294117</v>
      </c>
      <c r="O62" s="195">
        <v>9285.7142857142862</v>
      </c>
      <c r="P62" s="195">
        <v>7647.0588235294117</v>
      </c>
      <c r="Q62" s="195">
        <v>7027.0270270270275</v>
      </c>
      <c r="R62" s="195">
        <v>7027.0270270270275</v>
      </c>
      <c r="S62" s="195">
        <v>6842.1052631578959</v>
      </c>
    </row>
    <row r="63" spans="1:19" x14ac:dyDescent="0.2">
      <c r="A63" t="s">
        <v>464</v>
      </c>
      <c r="B63">
        <v>4800</v>
      </c>
      <c r="C63" s="195">
        <v>5647.0588235294117</v>
      </c>
      <c r="D63" s="195">
        <v>6857.1428571428578</v>
      </c>
      <c r="E63" s="195">
        <v>5647.0588235294117</v>
      </c>
      <c r="F63" s="195">
        <v>5189.1891891891892</v>
      </c>
      <c r="G63" s="195">
        <v>5189.1891891891892</v>
      </c>
      <c r="H63" s="195">
        <v>5052.6315789473683</v>
      </c>
      <c r="L63" t="s">
        <v>464</v>
      </c>
      <c r="M63">
        <v>7300</v>
      </c>
      <c r="N63" s="195">
        <v>8588.2352941176468</v>
      </c>
      <c r="O63" s="195">
        <v>10428.571428571429</v>
      </c>
      <c r="P63" s="195">
        <v>8588.2352941176468</v>
      </c>
      <c r="Q63" s="195">
        <v>7891.8918918918926</v>
      </c>
      <c r="R63" s="195">
        <v>7891.8918918918926</v>
      </c>
      <c r="S63" s="195">
        <v>7684.210526315791</v>
      </c>
    </row>
    <row r="64" spans="1:19" x14ac:dyDescent="0.2">
      <c r="A64" t="s">
        <v>111</v>
      </c>
      <c r="B64">
        <v>6400</v>
      </c>
      <c r="C64" s="195">
        <v>7529.4117647058829</v>
      </c>
      <c r="D64" s="195">
        <v>9142.8571428571431</v>
      </c>
      <c r="E64" s="195">
        <v>7529.4117647058829</v>
      </c>
      <c r="F64" s="195">
        <v>6918.9189189189183</v>
      </c>
      <c r="G64" s="195">
        <v>6918.9189189189183</v>
      </c>
      <c r="H64" s="195">
        <v>6736.8421052631584</v>
      </c>
      <c r="L64" t="s">
        <v>591</v>
      </c>
      <c r="M64">
        <v>1900</v>
      </c>
      <c r="N64" s="195">
        <v>2235.294117647059</v>
      </c>
      <c r="O64" s="195">
        <v>2714.2857142857142</v>
      </c>
      <c r="P64" s="195">
        <v>2235.294117647059</v>
      </c>
      <c r="Q64" s="195">
        <v>2054.0540540540542</v>
      </c>
      <c r="R64" s="195">
        <v>2054.0540540540542</v>
      </c>
      <c r="S64" s="195">
        <v>2000.0000000000002</v>
      </c>
    </row>
    <row r="65" spans="1:19" x14ac:dyDescent="0.2">
      <c r="A65" t="s">
        <v>465</v>
      </c>
      <c r="B65">
        <v>6700</v>
      </c>
      <c r="C65" s="195">
        <v>7882.3529411764712</v>
      </c>
      <c r="D65" s="195">
        <v>9571.4285714285725</v>
      </c>
      <c r="E65" s="195">
        <v>7882.3529411764712</v>
      </c>
      <c r="F65" s="195">
        <v>7243.2432432432433</v>
      </c>
      <c r="G65" s="195">
        <v>7243.2432432432433</v>
      </c>
      <c r="H65" s="195">
        <v>7052.6315789473683</v>
      </c>
      <c r="L65" t="s">
        <v>465</v>
      </c>
      <c r="M65">
        <v>6800</v>
      </c>
      <c r="N65" s="195">
        <v>8000</v>
      </c>
      <c r="O65" s="195">
        <v>9714.2857142857138</v>
      </c>
      <c r="P65" s="195">
        <v>8000</v>
      </c>
      <c r="Q65" s="195">
        <v>7351.3513513513517</v>
      </c>
      <c r="R65" s="195">
        <v>7351.3513513513517</v>
      </c>
      <c r="S65" s="195">
        <v>7157.8947368421068</v>
      </c>
    </row>
    <row r="66" spans="1:19" x14ac:dyDescent="0.2">
      <c r="A66" t="s">
        <v>466</v>
      </c>
      <c r="B66">
        <v>7000</v>
      </c>
      <c r="C66" s="195">
        <v>8235.2941176470595</v>
      </c>
      <c r="D66" s="195">
        <v>10000</v>
      </c>
      <c r="E66" s="195">
        <v>8235.2941176470595</v>
      </c>
      <c r="F66" s="195">
        <v>7567.5675675675675</v>
      </c>
      <c r="G66" s="195">
        <v>7567.5675675675675</v>
      </c>
      <c r="H66" s="195">
        <v>7368.4210526315792</v>
      </c>
      <c r="L66" t="s">
        <v>622</v>
      </c>
      <c r="M66">
        <v>7300</v>
      </c>
      <c r="N66" s="195">
        <v>8588.2352941176468</v>
      </c>
      <c r="O66" s="195">
        <v>10428.571428571429</v>
      </c>
      <c r="P66" s="195">
        <v>8588.2352941176468</v>
      </c>
      <c r="Q66" s="195">
        <v>7891.8918918918926</v>
      </c>
      <c r="R66" s="195">
        <v>7891.8918918918926</v>
      </c>
      <c r="S66" s="195">
        <v>7684.210526315791</v>
      </c>
    </row>
    <row r="67" spans="1:19" x14ac:dyDescent="0.2">
      <c r="A67" t="s">
        <v>467</v>
      </c>
      <c r="B67">
        <v>2800</v>
      </c>
      <c r="C67" s="195">
        <v>3294.1176470588234</v>
      </c>
      <c r="D67" s="195">
        <v>4000.0000000000005</v>
      </c>
      <c r="E67" s="195">
        <v>3294.1176470588234</v>
      </c>
      <c r="F67" s="195">
        <v>3027.0270270270271</v>
      </c>
      <c r="G67" s="195">
        <v>3027.0270270270271</v>
      </c>
      <c r="H67" s="195">
        <v>2947.3684210526317</v>
      </c>
      <c r="L67" t="s">
        <v>619</v>
      </c>
      <c r="M67">
        <v>3100</v>
      </c>
      <c r="N67" s="195">
        <v>3647.0588235294117</v>
      </c>
      <c r="O67" s="195">
        <v>4428.5714285714284</v>
      </c>
      <c r="P67" s="195">
        <v>3647.0588235294117</v>
      </c>
      <c r="Q67" s="195">
        <v>3351.3513513513517</v>
      </c>
      <c r="R67" s="195">
        <v>3351.3513513513517</v>
      </c>
      <c r="S67" s="195">
        <v>3263.1578947368425</v>
      </c>
    </row>
    <row r="68" spans="1:19" x14ac:dyDescent="0.2">
      <c r="A68" t="s">
        <v>468</v>
      </c>
      <c r="B68">
        <v>1800</v>
      </c>
      <c r="C68" s="195">
        <v>2117.6470588235293</v>
      </c>
      <c r="D68" s="195">
        <v>2571.4285714285716</v>
      </c>
      <c r="E68" s="195">
        <v>2117.6470588235293</v>
      </c>
      <c r="F68" s="195">
        <v>1945.9459459459458</v>
      </c>
      <c r="G68" s="195">
        <v>1945.9459459459458</v>
      </c>
      <c r="H68" s="195">
        <v>1894.7368421052633</v>
      </c>
      <c r="L68" t="s">
        <v>620</v>
      </c>
      <c r="M68">
        <v>1500</v>
      </c>
      <c r="N68" s="195">
        <v>1764.7058823529412</v>
      </c>
      <c r="O68" s="195">
        <v>2142.8571428571431</v>
      </c>
      <c r="P68" s="195">
        <v>1764.7058823529412</v>
      </c>
      <c r="Q68" s="195">
        <v>1621.6216216216217</v>
      </c>
      <c r="R68" s="195">
        <v>1621.6216216216217</v>
      </c>
      <c r="S68" s="195">
        <v>1578.9473684210529</v>
      </c>
    </row>
    <row r="69" spans="1:19" x14ac:dyDescent="0.2">
      <c r="A69" t="s">
        <v>469</v>
      </c>
      <c r="B69">
        <v>3400</v>
      </c>
      <c r="C69" s="195">
        <v>4000</v>
      </c>
      <c r="D69" s="195">
        <v>4857.1428571428578</v>
      </c>
      <c r="E69" s="195">
        <v>4000</v>
      </c>
      <c r="F69" s="195">
        <v>3675.6756756756754</v>
      </c>
      <c r="G69" s="195">
        <v>3675.6756756756754</v>
      </c>
      <c r="H69" s="195">
        <v>3578.9473684210529</v>
      </c>
      <c r="L69" t="s">
        <v>636</v>
      </c>
      <c r="M69">
        <v>3700</v>
      </c>
      <c r="N69" s="195">
        <v>4352.9411764705883</v>
      </c>
      <c r="O69" s="195">
        <v>5285.7142857142862</v>
      </c>
      <c r="P69" s="195">
        <v>4352.9411764705883</v>
      </c>
      <c r="Q69" s="195">
        <v>4000</v>
      </c>
      <c r="R69" s="195">
        <v>4000</v>
      </c>
      <c r="S69" s="195">
        <v>3894.7368421052638</v>
      </c>
    </row>
    <row r="70" spans="1:19" x14ac:dyDescent="0.2">
      <c r="A70" t="s">
        <v>470</v>
      </c>
      <c r="B70">
        <v>2200</v>
      </c>
      <c r="C70" s="195">
        <v>2588.2352941176473</v>
      </c>
      <c r="D70" s="195">
        <v>3142.8571428571431</v>
      </c>
      <c r="E70" s="195">
        <v>2588.2352941176473</v>
      </c>
      <c r="F70" s="195">
        <v>2378.3783783783783</v>
      </c>
      <c r="G70" s="195">
        <v>2378.3783783783783</v>
      </c>
      <c r="H70" s="195">
        <v>2315.7894736842109</v>
      </c>
      <c r="L70" t="s">
        <v>637</v>
      </c>
      <c r="M70">
        <v>1800</v>
      </c>
      <c r="N70" s="195">
        <v>2117.6470588235293</v>
      </c>
      <c r="O70" s="195">
        <v>2571.4285714285716</v>
      </c>
      <c r="P70" s="195">
        <v>2117.6470588235293</v>
      </c>
      <c r="Q70" s="195">
        <v>1945.9459459459461</v>
      </c>
      <c r="R70" s="195">
        <v>1945.9459459459461</v>
      </c>
      <c r="S70" s="195">
        <v>1894.7368421052633</v>
      </c>
    </row>
    <row r="71" spans="1:19" x14ac:dyDescent="0.2">
      <c r="A71" t="s">
        <v>471</v>
      </c>
      <c r="B71">
        <v>1200</v>
      </c>
      <c r="C71" s="195">
        <v>1411.7647058823529</v>
      </c>
      <c r="D71" s="195">
        <v>1714.2857142857144</v>
      </c>
      <c r="E71" s="195">
        <v>1411.7647058823529</v>
      </c>
      <c r="F71" s="195">
        <v>1297.2972972972973</v>
      </c>
      <c r="G71" s="195">
        <v>1297.2972972972973</v>
      </c>
      <c r="H71" s="195">
        <v>1263.1578947368421</v>
      </c>
      <c r="L71" t="s">
        <v>621</v>
      </c>
      <c r="M71">
        <v>1400</v>
      </c>
      <c r="N71" s="195">
        <v>1647.0588235294117</v>
      </c>
      <c r="O71" s="195">
        <v>2000</v>
      </c>
      <c r="P71" s="195">
        <v>1647.0588235294117</v>
      </c>
      <c r="Q71" s="195">
        <v>1513.5135135135135</v>
      </c>
      <c r="R71" s="195">
        <v>1513.5135135135135</v>
      </c>
      <c r="S71" s="195">
        <v>1473.6842105263161</v>
      </c>
    </row>
    <row r="72" spans="1:19" x14ac:dyDescent="0.2">
      <c r="A72" t="s">
        <v>472</v>
      </c>
      <c r="B72">
        <v>700</v>
      </c>
      <c r="C72" s="195">
        <v>823.52941176470586</v>
      </c>
      <c r="D72" s="195">
        <v>1000.0000000000001</v>
      </c>
      <c r="E72" s="195">
        <v>823.52941176470586</v>
      </c>
      <c r="F72" s="195">
        <v>756.75675675675677</v>
      </c>
      <c r="G72" s="195">
        <v>756.75675675675677</v>
      </c>
      <c r="H72" s="195">
        <v>736.84210526315792</v>
      </c>
      <c r="L72" t="s">
        <v>472</v>
      </c>
      <c r="M72">
        <v>700</v>
      </c>
      <c r="N72" s="195">
        <v>823.52941176470586</v>
      </c>
      <c r="O72" s="195">
        <v>1000</v>
      </c>
      <c r="P72" s="195">
        <v>823.52941176470586</v>
      </c>
      <c r="Q72" s="195">
        <v>756.75675675675677</v>
      </c>
      <c r="R72" s="195">
        <v>756.75675675675677</v>
      </c>
      <c r="S72" s="195">
        <v>736.84210526315803</v>
      </c>
    </row>
    <row r="73" spans="1:19" x14ac:dyDescent="0.2">
      <c r="A73" t="s">
        <v>473</v>
      </c>
      <c r="B73">
        <v>800</v>
      </c>
      <c r="C73" s="195">
        <v>941.17647058823536</v>
      </c>
      <c r="D73" s="195">
        <v>1142.8571428571429</v>
      </c>
      <c r="E73" s="195">
        <v>941.17647058823536</v>
      </c>
      <c r="F73" s="195">
        <v>864.86486486486478</v>
      </c>
      <c r="G73" s="195">
        <v>864.86486486486478</v>
      </c>
      <c r="H73" s="195">
        <v>842.1052631578948</v>
      </c>
      <c r="L73" t="s">
        <v>473</v>
      </c>
      <c r="M73">
        <v>800</v>
      </c>
      <c r="N73" s="195">
        <v>941.17647058823536</v>
      </c>
      <c r="O73" s="195">
        <v>1142.8571428571429</v>
      </c>
      <c r="P73" s="195">
        <v>941.17647058823536</v>
      </c>
      <c r="Q73" s="195">
        <v>864.8648648648649</v>
      </c>
      <c r="R73" s="195">
        <v>864.8648648648649</v>
      </c>
      <c r="S73" s="195">
        <v>842.10526315789491</v>
      </c>
    </row>
    <row r="74" spans="1:19" x14ac:dyDescent="0.2">
      <c r="A74" t="s">
        <v>174</v>
      </c>
      <c r="B74">
        <v>2800</v>
      </c>
      <c r="C74" s="195">
        <v>3294.1176470588234</v>
      </c>
      <c r="D74" s="195">
        <v>4000.0000000000005</v>
      </c>
      <c r="E74" s="195">
        <v>3294.1176470588234</v>
      </c>
      <c r="F74" s="195">
        <v>3027.0270270270271</v>
      </c>
      <c r="G74" s="195">
        <v>3027.0270270270271</v>
      </c>
      <c r="H74" s="195">
        <v>2947.3684210526317</v>
      </c>
      <c r="L74" t="s">
        <v>594</v>
      </c>
      <c r="M74">
        <v>800</v>
      </c>
      <c r="N74" s="195">
        <v>941.17647058823536</v>
      </c>
      <c r="O74" s="195">
        <v>1142.8571428571429</v>
      </c>
      <c r="P74" s="195">
        <v>941.17647058823536</v>
      </c>
      <c r="Q74" s="195">
        <v>864.8648648648649</v>
      </c>
      <c r="R74" s="195">
        <v>864.8648648648649</v>
      </c>
      <c r="S74" s="195">
        <v>842.10526315789491</v>
      </c>
    </row>
    <row r="75" spans="1:19" x14ac:dyDescent="0.2">
      <c r="A75" t="s">
        <v>118</v>
      </c>
      <c r="B75">
        <v>5900</v>
      </c>
      <c r="C75" s="195">
        <v>6941.1764705882351</v>
      </c>
      <c r="D75" s="195">
        <v>8428.5714285714294</v>
      </c>
      <c r="E75" s="195">
        <v>6941.1764705882351</v>
      </c>
      <c r="F75" s="195">
        <v>6378.3783783783783</v>
      </c>
      <c r="G75" s="195">
        <v>6378.3783783783783</v>
      </c>
      <c r="H75" s="195">
        <v>6210.5263157894742</v>
      </c>
      <c r="L75" t="s">
        <v>118</v>
      </c>
      <c r="M75">
        <v>6600</v>
      </c>
      <c r="N75" s="195">
        <v>7764.7058823529414</v>
      </c>
      <c r="O75" s="195">
        <v>9428.5714285714294</v>
      </c>
      <c r="P75" s="195">
        <v>7764.7058823529414</v>
      </c>
      <c r="Q75" s="195">
        <v>7135.1351351351359</v>
      </c>
      <c r="R75" s="195">
        <v>7135.1351351351359</v>
      </c>
      <c r="S75" s="195">
        <v>6947.3684210526326</v>
      </c>
    </row>
    <row r="76" spans="1:19" x14ac:dyDescent="0.2">
      <c r="A76" t="s">
        <v>120</v>
      </c>
      <c r="B76">
        <v>6500</v>
      </c>
      <c r="C76" s="195">
        <v>7647.0588235294117</v>
      </c>
      <c r="D76" s="195">
        <v>9285.7142857142862</v>
      </c>
      <c r="E76" s="195">
        <v>7647.0588235294117</v>
      </c>
      <c r="F76" s="195">
        <v>7027.0270270270266</v>
      </c>
      <c r="G76" s="195">
        <v>7027.0270270270266</v>
      </c>
      <c r="H76" s="195">
        <v>6842.105263157895</v>
      </c>
      <c r="L76" t="s">
        <v>638</v>
      </c>
      <c r="M76">
        <v>6600</v>
      </c>
      <c r="N76" s="195">
        <v>7764.7058823529414</v>
      </c>
      <c r="O76" s="195">
        <v>9428.5714285714294</v>
      </c>
      <c r="P76" s="195">
        <v>7764.7058823529414</v>
      </c>
      <c r="Q76" s="195">
        <v>7135.1351351351359</v>
      </c>
      <c r="R76" s="195">
        <v>7135.1351351351359</v>
      </c>
      <c r="S76" s="195">
        <v>6947.3684210526326</v>
      </c>
    </row>
    <row r="77" spans="1:19" x14ac:dyDescent="0.2">
      <c r="A77" t="s">
        <v>121</v>
      </c>
      <c r="B77">
        <v>6700</v>
      </c>
      <c r="C77" s="195">
        <v>7882.3529411764712</v>
      </c>
      <c r="D77" s="195">
        <v>9571.4285714285725</v>
      </c>
      <c r="E77" s="195">
        <v>7882.3529411764712</v>
      </c>
      <c r="F77" s="195">
        <v>7243.2432432432433</v>
      </c>
      <c r="G77" s="195">
        <v>7243.2432432432433</v>
      </c>
      <c r="H77" s="195">
        <v>7052.6315789473683</v>
      </c>
      <c r="L77" t="s">
        <v>121</v>
      </c>
      <c r="M77">
        <v>6800</v>
      </c>
      <c r="N77" s="195">
        <v>8000</v>
      </c>
      <c r="O77" s="195">
        <v>9714.2857142857138</v>
      </c>
      <c r="P77" s="195">
        <v>8000</v>
      </c>
      <c r="Q77" s="195">
        <v>7351.3513513513517</v>
      </c>
      <c r="R77" s="195">
        <v>7351.3513513513517</v>
      </c>
      <c r="S77" s="195">
        <v>7157.8947368421068</v>
      </c>
    </row>
    <row r="78" spans="1:19" x14ac:dyDescent="0.2">
      <c r="A78" t="s">
        <v>122</v>
      </c>
      <c r="B78">
        <v>4800</v>
      </c>
      <c r="C78" s="195">
        <v>5647.0588235294117</v>
      </c>
      <c r="D78" s="195">
        <v>6857.1428571428578</v>
      </c>
      <c r="E78" s="195">
        <v>5647.0588235294117</v>
      </c>
      <c r="F78" s="195">
        <v>5189.1891891891892</v>
      </c>
      <c r="G78" s="195">
        <v>5189.1891891891892</v>
      </c>
      <c r="H78" s="195">
        <v>5052.6315789473683</v>
      </c>
      <c r="L78" t="s">
        <v>123</v>
      </c>
      <c r="M78">
        <v>6600</v>
      </c>
      <c r="N78" s="195">
        <v>7764.7058823529414</v>
      </c>
      <c r="O78" s="195">
        <v>9428.5714285714294</v>
      </c>
      <c r="P78" s="195">
        <v>7764.7058823529414</v>
      </c>
      <c r="Q78" s="195">
        <v>7135.1351351351359</v>
      </c>
      <c r="R78" s="195">
        <v>7135.1351351351359</v>
      </c>
      <c r="S78" s="195">
        <v>6947.3684210526326</v>
      </c>
    </row>
    <row r="79" spans="1:19" x14ac:dyDescent="0.2">
      <c r="A79" t="s">
        <v>123</v>
      </c>
      <c r="B79">
        <v>5800</v>
      </c>
      <c r="C79" s="195">
        <v>6823.5294117647063</v>
      </c>
      <c r="D79" s="195">
        <v>8285.7142857142862</v>
      </c>
      <c r="E79" s="195">
        <v>6823.5294117647063</v>
      </c>
      <c r="F79" s="195">
        <v>6270.27027027027</v>
      </c>
      <c r="G79" s="195">
        <v>6270.27027027027</v>
      </c>
      <c r="H79" s="195">
        <v>6105.2631578947376</v>
      </c>
      <c r="L79" t="s">
        <v>474</v>
      </c>
      <c r="M79">
        <v>6600</v>
      </c>
      <c r="N79" s="195">
        <v>7764.7058823529414</v>
      </c>
      <c r="O79" s="195">
        <v>9428.5714285714294</v>
      </c>
      <c r="P79" s="195">
        <v>7764.7058823529414</v>
      </c>
      <c r="Q79" s="195">
        <v>7135.1351351351359</v>
      </c>
      <c r="R79" s="195">
        <v>7135.1351351351359</v>
      </c>
      <c r="S79" s="195">
        <v>6947.3684210526326</v>
      </c>
    </row>
    <row r="80" spans="1:19" x14ac:dyDescent="0.2">
      <c r="A80" t="s">
        <v>474</v>
      </c>
      <c r="B80">
        <v>5900</v>
      </c>
      <c r="C80" s="195">
        <v>6941.1764705882351</v>
      </c>
      <c r="D80" s="195">
        <v>8428.5714285714294</v>
      </c>
      <c r="E80" s="195">
        <v>6941.1764705882351</v>
      </c>
      <c r="F80" s="195">
        <v>6378.3783783783783</v>
      </c>
      <c r="G80" s="195">
        <v>6378.3783783783783</v>
      </c>
      <c r="H80" s="195">
        <v>6210.5263157894742</v>
      </c>
      <c r="L80" t="s">
        <v>596</v>
      </c>
      <c r="M80">
        <v>4600</v>
      </c>
      <c r="N80" s="195">
        <v>5411.7647058823532</v>
      </c>
      <c r="O80" s="195">
        <v>6571.4285714285716</v>
      </c>
      <c r="P80" s="195">
        <v>5411.7647058823532</v>
      </c>
      <c r="Q80" s="195">
        <v>4972.9729729729734</v>
      </c>
      <c r="R80" s="195">
        <v>4972.9729729729734</v>
      </c>
      <c r="S80" s="195">
        <v>4842.1052631578959</v>
      </c>
    </row>
    <row r="81" spans="1:19" x14ac:dyDescent="0.2">
      <c r="A81" t="s">
        <v>475</v>
      </c>
      <c r="B81">
        <v>4300</v>
      </c>
      <c r="C81" s="195">
        <v>5058.8235294117649</v>
      </c>
      <c r="D81" s="195">
        <v>6142.8571428571431</v>
      </c>
      <c r="E81" s="195">
        <v>5058.8235294117649</v>
      </c>
      <c r="F81" s="195">
        <v>4648.6486486486483</v>
      </c>
      <c r="G81" s="195">
        <v>4648.6486486486483</v>
      </c>
      <c r="H81" s="195">
        <v>4526.3157894736842</v>
      </c>
      <c r="L81" t="s">
        <v>476</v>
      </c>
      <c r="M81">
        <v>9400</v>
      </c>
      <c r="N81" s="195">
        <v>11058.823529411766</v>
      </c>
      <c r="O81" s="195">
        <v>13428.571428571429</v>
      </c>
      <c r="P81" s="195">
        <v>11058.823529411766</v>
      </c>
      <c r="Q81" s="195">
        <v>10162.162162162163</v>
      </c>
      <c r="R81" s="195">
        <v>10162.162162162163</v>
      </c>
      <c r="S81" s="195">
        <v>9894.7368421052652</v>
      </c>
    </row>
    <row r="82" spans="1:19" x14ac:dyDescent="0.2">
      <c r="A82" t="s">
        <v>476</v>
      </c>
      <c r="B82">
        <v>8700</v>
      </c>
      <c r="C82" s="195">
        <v>10235.294117647059</v>
      </c>
      <c r="D82" s="195">
        <v>12428.571428571429</v>
      </c>
      <c r="E82" s="195">
        <v>10235.294117647059</v>
      </c>
      <c r="F82" s="195">
        <v>9405.405405405405</v>
      </c>
      <c r="G82" s="195">
        <v>9405.405405405405</v>
      </c>
      <c r="H82" s="195">
        <v>9157.894736842105</v>
      </c>
      <c r="L82" t="s">
        <v>639</v>
      </c>
      <c r="M82">
        <v>5400</v>
      </c>
      <c r="N82" s="195">
        <v>6352.9411764705883</v>
      </c>
      <c r="O82" s="195">
        <v>7714.2857142857147</v>
      </c>
      <c r="P82" s="195">
        <v>6352.9411764705883</v>
      </c>
      <c r="Q82" s="195">
        <v>5837.8378378378384</v>
      </c>
      <c r="R82" s="195">
        <v>5837.8378378378384</v>
      </c>
      <c r="S82" s="195">
        <v>5684.21052631579</v>
      </c>
    </row>
    <row r="83" spans="1:19" x14ac:dyDescent="0.2">
      <c r="A83" t="s">
        <v>130</v>
      </c>
      <c r="B83">
        <v>5800</v>
      </c>
      <c r="C83" s="195">
        <v>6823.5294117647063</v>
      </c>
      <c r="D83" s="195">
        <v>8285.7142857142862</v>
      </c>
      <c r="E83" s="195">
        <v>6823.5294117647063</v>
      </c>
      <c r="F83" s="195">
        <v>6270.27027027027</v>
      </c>
      <c r="G83" s="195">
        <v>6270.27027027027</v>
      </c>
      <c r="H83" s="195">
        <v>6105.2631578947376</v>
      </c>
      <c r="L83" t="s">
        <v>481</v>
      </c>
      <c r="M83">
        <v>3400</v>
      </c>
      <c r="N83" s="195">
        <v>4000</v>
      </c>
      <c r="O83" s="195">
        <v>4857.1428571428569</v>
      </c>
      <c r="P83" s="195">
        <v>4000</v>
      </c>
      <c r="Q83" s="195">
        <v>3675.6756756756758</v>
      </c>
      <c r="R83" s="195">
        <v>3675.6756756756758</v>
      </c>
      <c r="S83" s="195">
        <v>3578.9473684210534</v>
      </c>
    </row>
    <row r="84" spans="1:19" x14ac:dyDescent="0.2">
      <c r="A84" t="s">
        <v>134</v>
      </c>
      <c r="B84">
        <v>7500</v>
      </c>
      <c r="C84" s="195">
        <v>8823.5294117647063</v>
      </c>
      <c r="D84" s="195">
        <v>10714.285714285716</v>
      </c>
      <c r="E84" s="195">
        <v>8823.5294117647063</v>
      </c>
      <c r="F84" s="195">
        <v>8108.1081081081074</v>
      </c>
      <c r="G84" s="195">
        <v>8108.1081081081074</v>
      </c>
      <c r="H84" s="195">
        <v>7894.7368421052633</v>
      </c>
      <c r="L84" t="s">
        <v>482</v>
      </c>
      <c r="M84">
        <v>3400</v>
      </c>
      <c r="N84" s="195">
        <v>4000</v>
      </c>
      <c r="O84" s="195">
        <v>4857.1428571428569</v>
      </c>
      <c r="P84" s="195">
        <v>4000</v>
      </c>
      <c r="Q84" s="195">
        <v>3675.6756756756758</v>
      </c>
      <c r="R84" s="195">
        <v>3675.6756756756758</v>
      </c>
      <c r="S84" s="195">
        <v>3578.9473684210534</v>
      </c>
    </row>
    <row r="85" spans="1:19" x14ac:dyDescent="0.2">
      <c r="A85" t="s">
        <v>135</v>
      </c>
      <c r="B85">
        <v>6600</v>
      </c>
      <c r="C85" s="195">
        <v>7764.7058823529414</v>
      </c>
      <c r="D85" s="195">
        <v>9428.5714285714294</v>
      </c>
      <c r="E85" s="195">
        <v>7764.7058823529414</v>
      </c>
      <c r="F85" s="195">
        <v>7135.135135135135</v>
      </c>
      <c r="G85" s="195">
        <v>7135.135135135135</v>
      </c>
      <c r="H85" s="195">
        <v>6947.3684210526317</v>
      </c>
      <c r="L85" t="s">
        <v>143</v>
      </c>
      <c r="M85">
        <v>3400</v>
      </c>
      <c r="N85" s="195">
        <v>4000</v>
      </c>
      <c r="O85" s="195">
        <v>4857.1428571428569</v>
      </c>
      <c r="P85" s="195">
        <v>4000</v>
      </c>
      <c r="Q85" s="195">
        <v>3675.6756756756758</v>
      </c>
      <c r="R85" s="195">
        <v>3675.6756756756758</v>
      </c>
      <c r="S85" s="195">
        <v>3578.9473684210534</v>
      </c>
    </row>
    <row r="86" spans="1:19" x14ac:dyDescent="0.2">
      <c r="A86" t="s">
        <v>477</v>
      </c>
      <c r="B86">
        <v>6700</v>
      </c>
      <c r="C86" s="195">
        <v>7882.3529411764712</v>
      </c>
      <c r="D86" s="195">
        <v>9571.4285714285725</v>
      </c>
      <c r="E86" s="195">
        <v>7882.3529411764712</v>
      </c>
      <c r="F86" s="195">
        <v>7243.2432432432433</v>
      </c>
      <c r="G86" s="195">
        <v>7243.2432432432433</v>
      </c>
      <c r="H86" s="195">
        <v>7052.6315789473683</v>
      </c>
      <c r="L86" t="s">
        <v>483</v>
      </c>
      <c r="M86">
        <v>5400</v>
      </c>
      <c r="N86" s="195">
        <v>6352.9411764705883</v>
      </c>
      <c r="O86" s="195">
        <v>7714.2857142857147</v>
      </c>
      <c r="P86" s="195">
        <v>6352.9411764705883</v>
      </c>
      <c r="Q86" s="195">
        <v>5837.8378378378384</v>
      </c>
      <c r="R86" s="195">
        <v>5837.8378378378384</v>
      </c>
      <c r="S86" s="195">
        <v>5684.21052631579</v>
      </c>
    </row>
    <row r="87" spans="1:19" x14ac:dyDescent="0.2">
      <c r="A87" t="s">
        <v>478</v>
      </c>
      <c r="B87">
        <v>2500</v>
      </c>
      <c r="C87" s="195">
        <v>2941.1764705882356</v>
      </c>
      <c r="D87" s="195">
        <v>3571.4285714285716</v>
      </c>
      <c r="E87" s="195">
        <v>2941.1764705882356</v>
      </c>
      <c r="F87" s="195">
        <v>2702.7027027027025</v>
      </c>
      <c r="G87" s="195">
        <v>2702.7027027027025</v>
      </c>
      <c r="H87" s="195">
        <v>2631.5789473684213</v>
      </c>
      <c r="L87" t="s">
        <v>484</v>
      </c>
      <c r="M87">
        <v>2300</v>
      </c>
      <c r="N87" s="195">
        <v>2705.8823529411766</v>
      </c>
      <c r="O87" s="195">
        <v>3285.7142857142858</v>
      </c>
      <c r="P87" s="195">
        <v>2705.8823529411766</v>
      </c>
      <c r="Q87" s="195">
        <v>2486.4864864864867</v>
      </c>
      <c r="R87" s="195">
        <v>2486.4864864864867</v>
      </c>
      <c r="S87" s="195">
        <v>2421.052631578948</v>
      </c>
    </row>
    <row r="88" spans="1:19" x14ac:dyDescent="0.2">
      <c r="A88" t="s">
        <v>140</v>
      </c>
      <c r="B88">
        <v>2500</v>
      </c>
      <c r="C88" s="195">
        <v>2941.1764705882356</v>
      </c>
      <c r="D88" s="195">
        <v>3571.4285714285716</v>
      </c>
      <c r="E88" s="195">
        <v>2941.1764705882356</v>
      </c>
      <c r="F88" s="195">
        <v>2702.7027027027025</v>
      </c>
      <c r="G88" s="195">
        <v>2702.7027027027025</v>
      </c>
      <c r="H88" s="195">
        <v>2631.5789473684213</v>
      </c>
      <c r="L88" t="s">
        <v>602</v>
      </c>
      <c r="M88">
        <v>9000</v>
      </c>
      <c r="N88" s="195">
        <v>10588.235294117647</v>
      </c>
      <c r="O88" s="195">
        <v>12857.142857142857</v>
      </c>
      <c r="P88" s="195">
        <v>10588.235294117647</v>
      </c>
      <c r="Q88" s="195">
        <v>9729.72972972973</v>
      </c>
      <c r="R88" s="195">
        <v>9729.72972972973</v>
      </c>
      <c r="S88" s="195">
        <v>9473.6842105263167</v>
      </c>
    </row>
    <row r="89" spans="1:19" x14ac:dyDescent="0.2">
      <c r="A89" t="s">
        <v>479</v>
      </c>
      <c r="B89">
        <v>2500</v>
      </c>
      <c r="C89" s="195">
        <v>2941.1764705882356</v>
      </c>
      <c r="D89" s="195">
        <v>3571.4285714285716</v>
      </c>
      <c r="E89" s="195">
        <v>2941.1764705882356</v>
      </c>
      <c r="F89" s="195">
        <v>2702.7027027027025</v>
      </c>
      <c r="G89" s="195">
        <v>2702.7027027027025</v>
      </c>
      <c r="H89" s="195">
        <v>2631.5789473684213</v>
      </c>
    </row>
    <row r="90" spans="1:19" x14ac:dyDescent="0.2">
      <c r="A90" t="s">
        <v>480</v>
      </c>
      <c r="B90">
        <v>1800</v>
      </c>
      <c r="C90" s="195">
        <v>2117.6470588235293</v>
      </c>
      <c r="D90" s="195">
        <v>2571.4285714285716</v>
      </c>
      <c r="E90" s="195">
        <v>2117.6470588235293</v>
      </c>
      <c r="F90" s="195">
        <v>1945.9459459459458</v>
      </c>
      <c r="G90" s="195">
        <v>1945.9459459459458</v>
      </c>
      <c r="H90" s="195">
        <v>1894.7368421052633</v>
      </c>
    </row>
    <row r="91" spans="1:19" x14ac:dyDescent="0.2">
      <c r="A91" t="s">
        <v>481</v>
      </c>
      <c r="B91">
        <v>3000</v>
      </c>
      <c r="C91" s="195">
        <v>3529.4117647058824</v>
      </c>
      <c r="D91" s="195">
        <v>4285.7142857142862</v>
      </c>
      <c r="E91" s="195">
        <v>3529.4117647058824</v>
      </c>
      <c r="F91" s="195">
        <v>3243.2432432432429</v>
      </c>
      <c r="G91" s="195">
        <v>3243.2432432432429</v>
      </c>
      <c r="H91" s="195">
        <v>3157.8947368421054</v>
      </c>
    </row>
    <row r="92" spans="1:19" x14ac:dyDescent="0.2">
      <c r="A92" t="s">
        <v>482</v>
      </c>
      <c r="B92">
        <v>3000</v>
      </c>
      <c r="C92" s="195">
        <v>3529.4117647058824</v>
      </c>
      <c r="D92" s="195">
        <v>4285.7142857142862</v>
      </c>
      <c r="E92" s="195">
        <v>3529.4117647058824</v>
      </c>
      <c r="F92" s="195">
        <v>3243.2432432432429</v>
      </c>
      <c r="G92" s="195">
        <v>3243.2432432432429</v>
      </c>
      <c r="H92" s="195">
        <v>3157.8947368421054</v>
      </c>
    </row>
    <row r="93" spans="1:19" x14ac:dyDescent="0.2">
      <c r="A93" t="s">
        <v>143</v>
      </c>
      <c r="B93">
        <v>3000</v>
      </c>
      <c r="C93" s="195">
        <v>3529.4117647058824</v>
      </c>
      <c r="D93" s="195">
        <v>4285.7142857142862</v>
      </c>
      <c r="E93" s="195">
        <v>3529.4117647058824</v>
      </c>
      <c r="F93" s="195">
        <v>3243.2432432432429</v>
      </c>
      <c r="G93" s="195">
        <v>3243.2432432432429</v>
      </c>
      <c r="H93" s="195">
        <v>3157.8947368421054</v>
      </c>
    </row>
    <row r="94" spans="1:19" x14ac:dyDescent="0.2">
      <c r="A94" t="s">
        <v>483</v>
      </c>
      <c r="B94">
        <v>5200</v>
      </c>
      <c r="C94" s="195">
        <v>6117.6470588235297</v>
      </c>
      <c r="D94" s="195">
        <v>7428.5714285714294</v>
      </c>
      <c r="E94" s="195">
        <v>6117.6470588235297</v>
      </c>
      <c r="F94" s="195">
        <v>5621.6216216216217</v>
      </c>
      <c r="G94" s="195">
        <v>5621.6216216216217</v>
      </c>
      <c r="H94" s="195">
        <v>5473.6842105263158</v>
      </c>
    </row>
    <row r="95" spans="1:19" x14ac:dyDescent="0.2">
      <c r="A95" t="s">
        <v>484</v>
      </c>
      <c r="B95">
        <v>2100</v>
      </c>
      <c r="C95" s="195">
        <v>2470.5882352941176</v>
      </c>
      <c r="D95" s="195">
        <v>3000</v>
      </c>
      <c r="E95" s="195">
        <v>2470.5882352941176</v>
      </c>
      <c r="F95" s="195">
        <v>2270.27027027027</v>
      </c>
      <c r="G95" s="195">
        <v>2270.27027027027</v>
      </c>
      <c r="H95" s="195">
        <v>2210.5263157894738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A8850-BD51-48E8-9A8F-C7CE17ABB44B}">
  <sheetPr codeName="Folha5">
    <tabColor theme="1"/>
  </sheetPr>
  <dimension ref="E12"/>
  <sheetViews>
    <sheetView showGridLines="0" workbookViewId="0">
      <selection activeCell="B40" sqref="B40"/>
    </sheetView>
  </sheetViews>
  <sheetFormatPr defaultRowHeight="12.75" x14ac:dyDescent="0.2"/>
  <sheetData>
    <row r="12" spans="5:5" ht="60" x14ac:dyDescent="0.8">
      <c r="E12" s="249" t="s">
        <v>497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2">
    <tabColor theme="0"/>
    <pageSetUpPr fitToPage="1"/>
  </sheetPr>
  <dimension ref="B1:AE58"/>
  <sheetViews>
    <sheetView showGridLines="0" tabSelected="1" zoomScale="80" zoomScaleNormal="80" workbookViewId="0">
      <selection activeCell="B3" sqref="B3"/>
    </sheetView>
  </sheetViews>
  <sheetFormatPr defaultColWidth="9.140625" defaultRowHeight="15" x14ac:dyDescent="0.2"/>
  <cols>
    <col min="1" max="1" width="9.140625" style="36"/>
    <col min="2" max="2" width="2.28515625" style="36" customWidth="1"/>
    <col min="3" max="3" width="30.85546875" style="36" customWidth="1"/>
    <col min="4" max="4" width="20" style="36" customWidth="1"/>
    <col min="5" max="5" width="10" style="36" customWidth="1"/>
    <col min="6" max="6" width="9.85546875" style="36" customWidth="1"/>
    <col min="7" max="7" width="17.28515625" style="36" customWidth="1"/>
    <col min="8" max="8" width="8.5703125" style="36" customWidth="1"/>
    <col min="9" max="9" width="14.42578125" style="36" customWidth="1"/>
    <col min="10" max="10" width="20.7109375" style="36" customWidth="1"/>
    <col min="11" max="11" width="16.28515625" style="36" customWidth="1"/>
    <col min="12" max="12" width="5.5703125" style="36" customWidth="1"/>
    <col min="13" max="13" width="5.42578125" style="36" customWidth="1"/>
    <col min="14" max="14" width="2.140625" style="36" customWidth="1"/>
    <col min="15" max="15" width="7.5703125" style="36" customWidth="1"/>
    <col min="16" max="16" width="10.42578125" style="36" customWidth="1"/>
    <col min="17" max="18" width="9.140625" style="36"/>
    <col min="19" max="19" width="10.7109375" style="36" customWidth="1"/>
    <col min="20" max="20" width="8.42578125" style="36" customWidth="1"/>
    <col min="21" max="21" width="11.5703125" style="36" customWidth="1"/>
    <col min="22" max="22" width="9.140625" style="36"/>
    <col min="23" max="23" width="10" style="36" customWidth="1"/>
    <col min="24" max="24" width="9.140625" style="36"/>
    <col min="25" max="25" width="15" style="36" customWidth="1"/>
    <col min="26" max="26" width="9.140625" style="36"/>
    <col min="27" max="27" width="0" style="36" hidden="1" customWidth="1"/>
    <col min="28" max="31" width="9.140625" style="36" hidden="1" customWidth="1"/>
    <col min="32" max="16384" width="9.140625" style="36"/>
  </cols>
  <sheetData>
    <row r="1" spans="2:29" ht="15.75" thickBot="1" x14ac:dyDescent="0.25"/>
    <row r="2" spans="2:29" ht="4.5" customHeight="1" x14ac:dyDescent="0.2">
      <c r="B2" s="236"/>
      <c r="C2" s="232"/>
      <c r="D2" s="232"/>
      <c r="E2" s="232"/>
      <c r="F2" s="232"/>
      <c r="G2" s="233"/>
      <c r="H2" s="232"/>
      <c r="I2" s="232"/>
      <c r="J2" s="232"/>
      <c r="K2" s="232"/>
      <c r="L2" s="232"/>
      <c r="M2" s="232"/>
      <c r="N2" s="232"/>
      <c r="O2" s="234"/>
      <c r="P2" s="234"/>
      <c r="Q2" s="234"/>
      <c r="R2" s="234"/>
      <c r="S2" s="234"/>
      <c r="T2" s="234"/>
      <c r="U2" s="235"/>
      <c r="AC2" s="36" t="s">
        <v>183</v>
      </c>
    </row>
    <row r="3" spans="2:29" ht="21" customHeight="1" x14ac:dyDescent="0.2">
      <c r="B3" s="226"/>
      <c r="C3" s="227"/>
      <c r="D3" s="227"/>
      <c r="E3" s="227"/>
      <c r="F3" s="228"/>
      <c r="G3" s="484" t="s">
        <v>182</v>
      </c>
      <c r="H3" s="485"/>
      <c r="I3" s="485"/>
      <c r="J3" s="485"/>
      <c r="K3" s="485"/>
      <c r="L3" s="485"/>
      <c r="M3" s="486"/>
      <c r="N3" s="228"/>
      <c r="O3" s="237"/>
      <c r="P3" s="237"/>
      <c r="Q3" s="237"/>
      <c r="R3" s="237"/>
      <c r="S3" s="237"/>
      <c r="T3" s="237"/>
      <c r="U3" s="238"/>
      <c r="AC3" s="36">
        <v>1</v>
      </c>
    </row>
    <row r="4" spans="2:29" ht="15.75" customHeight="1" x14ac:dyDescent="0.2">
      <c r="B4" s="226"/>
      <c r="C4" s="228"/>
      <c r="D4" s="228"/>
      <c r="E4" s="228"/>
      <c r="F4" s="228"/>
      <c r="G4" s="487" t="s">
        <v>1</v>
      </c>
      <c r="H4" s="488"/>
      <c r="I4" s="488"/>
      <c r="J4" s="488"/>
      <c r="K4" s="488"/>
      <c r="L4" s="488"/>
      <c r="M4" s="489"/>
      <c r="N4" s="228"/>
      <c r="O4" s="237"/>
      <c r="P4" s="237"/>
      <c r="Q4" s="237"/>
      <c r="R4" s="237"/>
      <c r="S4" s="237"/>
      <c r="T4" s="237"/>
      <c r="U4" s="238"/>
      <c r="AC4" s="36">
        <v>2</v>
      </c>
    </row>
    <row r="5" spans="2:29" ht="16.5" customHeight="1" x14ac:dyDescent="0.2">
      <c r="B5" s="226"/>
      <c r="C5" s="228"/>
      <c r="D5" s="228"/>
      <c r="E5" s="228"/>
      <c r="F5" s="228"/>
      <c r="G5" s="490"/>
      <c r="H5" s="491"/>
      <c r="I5" s="491"/>
      <c r="J5" s="491"/>
      <c r="K5" s="491"/>
      <c r="L5" s="491"/>
      <c r="M5" s="492"/>
      <c r="N5" s="228"/>
      <c r="O5" s="237"/>
      <c r="P5" s="237"/>
      <c r="Q5" s="237"/>
      <c r="R5" s="237"/>
      <c r="S5" s="237"/>
      <c r="T5" s="237"/>
      <c r="U5" s="238"/>
      <c r="AC5" s="36">
        <v>3</v>
      </c>
    </row>
    <row r="6" spans="2:29" ht="12" customHeight="1" x14ac:dyDescent="0.2">
      <c r="B6" s="226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37"/>
      <c r="P6" s="237"/>
      <c r="Q6" s="237"/>
      <c r="R6" s="237"/>
      <c r="S6" s="237"/>
      <c r="T6" s="237"/>
      <c r="U6" s="238"/>
      <c r="AC6" s="36">
        <v>4</v>
      </c>
    </row>
    <row r="7" spans="2:29" ht="15" customHeight="1" x14ac:dyDescent="0.2">
      <c r="B7" s="226"/>
      <c r="C7" s="228"/>
      <c r="D7" s="228"/>
      <c r="E7" s="228"/>
      <c r="F7" s="228"/>
      <c r="G7" s="497" t="s">
        <v>0</v>
      </c>
      <c r="H7" s="498"/>
      <c r="I7" s="498"/>
      <c r="J7" s="498"/>
      <c r="K7" s="498"/>
      <c r="L7" s="498"/>
      <c r="M7" s="499"/>
      <c r="N7" s="228"/>
      <c r="O7" s="237"/>
      <c r="P7" s="237"/>
      <c r="Q7" s="237"/>
      <c r="R7" s="237"/>
      <c r="S7" s="237"/>
      <c r="T7" s="237"/>
      <c r="U7" s="238"/>
      <c r="AC7" s="36">
        <v>5</v>
      </c>
    </row>
    <row r="8" spans="2:29" ht="12.75" customHeight="1" thickBot="1" x14ac:dyDescent="0.25">
      <c r="B8" s="226"/>
      <c r="C8" s="228"/>
      <c r="D8" s="228"/>
      <c r="E8" s="228"/>
      <c r="F8" s="228"/>
      <c r="G8" s="141"/>
      <c r="H8" s="211"/>
      <c r="I8" s="211"/>
      <c r="J8" s="211"/>
      <c r="K8" s="211"/>
      <c r="L8" s="211"/>
      <c r="M8" s="142"/>
      <c r="N8" s="228"/>
      <c r="O8" s="237"/>
      <c r="P8" s="237"/>
      <c r="Q8" s="237"/>
      <c r="R8" s="237"/>
      <c r="S8" s="237"/>
      <c r="T8" s="237"/>
      <c r="U8" s="238"/>
      <c r="AC8" s="36">
        <v>6</v>
      </c>
    </row>
    <row r="9" spans="2:29" ht="22.5" customHeight="1" thickBot="1" x14ac:dyDescent="0.25">
      <c r="B9" s="226"/>
      <c r="C9" s="228"/>
      <c r="D9" s="228"/>
      <c r="E9" s="228"/>
      <c r="F9" s="228"/>
      <c r="G9" s="143" t="s">
        <v>165</v>
      </c>
      <c r="H9" s="495"/>
      <c r="I9" s="496"/>
      <c r="J9" s="212" t="s">
        <v>276</v>
      </c>
      <c r="K9" s="154"/>
      <c r="L9" s="144"/>
      <c r="M9" s="145"/>
      <c r="N9" s="228"/>
      <c r="O9" s="237"/>
      <c r="P9" s="237"/>
      <c r="Q9" s="237"/>
      <c r="R9" s="237"/>
      <c r="S9" s="237"/>
      <c r="T9" s="237"/>
      <c r="U9" s="238"/>
      <c r="AC9" s="36">
        <v>7</v>
      </c>
    </row>
    <row r="10" spans="2:29" ht="4.5" customHeight="1" x14ac:dyDescent="0.2">
      <c r="B10" s="226"/>
      <c r="C10" s="228"/>
      <c r="D10" s="228"/>
      <c r="E10" s="228"/>
      <c r="F10" s="228"/>
      <c r="G10" s="146"/>
      <c r="H10" s="213"/>
      <c r="I10" s="213"/>
      <c r="J10" s="213"/>
      <c r="K10" s="214"/>
      <c r="L10" s="147"/>
      <c r="M10" s="148"/>
      <c r="N10" s="228"/>
      <c r="O10" s="237"/>
      <c r="P10" s="237"/>
      <c r="Q10" s="237"/>
      <c r="R10" s="237"/>
      <c r="S10" s="237"/>
      <c r="T10" s="237"/>
      <c r="U10" s="238"/>
    </row>
    <row r="11" spans="2:29" ht="5.25" customHeight="1" thickBot="1" x14ac:dyDescent="0.25">
      <c r="B11" s="226"/>
      <c r="C11" s="228"/>
      <c r="D11" s="228"/>
      <c r="E11" s="228"/>
      <c r="F11" s="228"/>
      <c r="G11" s="146"/>
      <c r="H11" s="213"/>
      <c r="I11" s="213"/>
      <c r="J11" s="213"/>
      <c r="K11" s="211"/>
      <c r="L11" s="211"/>
      <c r="M11" s="148"/>
      <c r="N11" s="228"/>
      <c r="O11" s="237"/>
      <c r="P11" s="237"/>
      <c r="Q11" s="237"/>
      <c r="R11" s="237"/>
      <c r="S11" s="237"/>
      <c r="T11" s="237"/>
      <c r="U11" s="238"/>
    </row>
    <row r="12" spans="2:29" ht="23.25" customHeight="1" thickBot="1" x14ac:dyDescent="0.25">
      <c r="B12" s="226"/>
      <c r="C12" s="228"/>
      <c r="D12" s="228"/>
      <c r="E12" s="228"/>
      <c r="F12" s="228"/>
      <c r="G12" s="149" t="s">
        <v>166</v>
      </c>
      <c r="H12" s="495"/>
      <c r="I12" s="496"/>
      <c r="J12" s="214"/>
      <c r="K12" s="211"/>
      <c r="L12" s="211"/>
      <c r="M12" s="148"/>
      <c r="N12" s="228"/>
      <c r="O12" s="237"/>
      <c r="P12" s="237"/>
      <c r="Q12" s="237"/>
      <c r="R12" s="237"/>
      <c r="S12" s="237"/>
      <c r="T12" s="237"/>
      <c r="U12" s="238"/>
    </row>
    <row r="13" spans="2:29" ht="9" customHeight="1" x14ac:dyDescent="0.2">
      <c r="B13" s="226"/>
      <c r="C13" s="228"/>
      <c r="D13" s="228"/>
      <c r="E13" s="228"/>
      <c r="F13" s="228"/>
      <c r="G13" s="150"/>
      <c r="H13" s="151"/>
      <c r="I13" s="151"/>
      <c r="J13" s="151"/>
      <c r="K13" s="152"/>
      <c r="L13" s="152"/>
      <c r="M13" s="153"/>
      <c r="N13" s="228"/>
      <c r="O13" s="237"/>
      <c r="P13" s="237"/>
      <c r="Q13" s="237"/>
      <c r="R13" s="237"/>
      <c r="S13" s="237"/>
      <c r="T13" s="237"/>
      <c r="U13" s="238"/>
      <c r="AC13" s="167" t="s">
        <v>301</v>
      </c>
    </row>
    <row r="14" spans="2:29" s="38" customFormat="1" ht="24" customHeight="1" x14ac:dyDescent="0.2">
      <c r="B14" s="229"/>
      <c r="C14" s="230" t="s">
        <v>297</v>
      </c>
      <c r="D14" s="231"/>
      <c r="E14" s="231"/>
      <c r="F14" s="231"/>
      <c r="G14" s="231"/>
      <c r="H14" s="239"/>
      <c r="I14" s="239"/>
      <c r="J14" s="239"/>
      <c r="K14" s="239"/>
      <c r="L14" s="239"/>
      <c r="M14" s="239"/>
      <c r="N14" s="239"/>
      <c r="O14" s="240"/>
      <c r="P14" s="240"/>
      <c r="Q14" s="240"/>
      <c r="R14" s="240"/>
      <c r="S14" s="240"/>
      <c r="T14" s="240"/>
      <c r="U14" s="241"/>
      <c r="AC14" s="168" t="s">
        <v>302</v>
      </c>
    </row>
    <row r="15" spans="2:29" s="38" customFormat="1" ht="5.0999999999999996" customHeight="1" thickBot="1" x14ac:dyDescent="0.25">
      <c r="B15" s="229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7"/>
      <c r="N15" s="239"/>
      <c r="O15" s="240"/>
      <c r="P15" s="240"/>
      <c r="Q15" s="240"/>
      <c r="R15" s="240"/>
      <c r="S15" s="240"/>
      <c r="T15" s="240"/>
      <c r="U15" s="241"/>
    </row>
    <row r="16" spans="2:29" s="38" customFormat="1" ht="24.95" customHeight="1" thickBot="1" x14ac:dyDescent="0.25">
      <c r="B16" s="229"/>
      <c r="C16" s="170" t="s">
        <v>153</v>
      </c>
      <c r="D16" s="493"/>
      <c r="E16" s="500"/>
      <c r="F16" s="500"/>
      <c r="G16" s="494"/>
      <c r="H16" s="216"/>
      <c r="I16" s="217" t="s">
        <v>154</v>
      </c>
      <c r="J16" s="41"/>
      <c r="K16" s="218"/>
      <c r="L16" s="218"/>
      <c r="M16" s="48"/>
      <c r="N16" s="239"/>
      <c r="O16" s="240"/>
      <c r="P16" s="240"/>
      <c r="Q16" s="240"/>
      <c r="R16" s="240"/>
      <c r="S16" s="240"/>
      <c r="T16" s="240"/>
      <c r="U16" s="241"/>
    </row>
    <row r="17" spans="2:29" s="38" customFormat="1" ht="5.0999999999999996" customHeight="1" thickBot="1" x14ac:dyDescent="0.25">
      <c r="B17" s="229"/>
      <c r="C17" s="170"/>
      <c r="D17" s="219"/>
      <c r="E17" s="220"/>
      <c r="F17" s="216"/>
      <c r="G17" s="216"/>
      <c r="H17" s="216"/>
      <c r="I17" s="217"/>
      <c r="J17" s="221"/>
      <c r="K17" s="218"/>
      <c r="L17" s="218"/>
      <c r="M17" s="48"/>
      <c r="N17" s="239"/>
      <c r="O17" s="240"/>
      <c r="P17" s="240"/>
      <c r="Q17" s="240"/>
      <c r="R17" s="240"/>
      <c r="S17" s="240"/>
      <c r="T17" s="240"/>
      <c r="U17" s="241"/>
      <c r="AC17" s="38" t="s">
        <v>525</v>
      </c>
    </row>
    <row r="18" spans="2:29" s="38" customFormat="1" ht="29.25" customHeight="1" thickBot="1" x14ac:dyDescent="0.25">
      <c r="B18" s="229"/>
      <c r="C18" s="170" t="s">
        <v>162</v>
      </c>
      <c r="D18" s="501"/>
      <c r="E18" s="502"/>
      <c r="F18" s="502"/>
      <c r="G18" s="502"/>
      <c r="H18" s="216"/>
      <c r="I18" s="217" t="s">
        <v>155</v>
      </c>
      <c r="J18" s="493"/>
      <c r="K18" s="494"/>
      <c r="L18" s="222"/>
      <c r="M18" s="48"/>
      <c r="N18" s="239"/>
      <c r="O18" s="240"/>
      <c r="P18" s="240"/>
      <c r="Q18" s="240"/>
      <c r="R18" s="240"/>
      <c r="S18" s="240"/>
      <c r="T18" s="240"/>
      <c r="U18" s="241"/>
    </row>
    <row r="19" spans="2:29" s="38" customFormat="1" ht="4.5" customHeight="1" thickBot="1" x14ac:dyDescent="0.25">
      <c r="B19" s="229"/>
      <c r="C19" s="170"/>
      <c r="D19" s="218"/>
      <c r="E19" s="220"/>
      <c r="F19" s="216"/>
      <c r="G19" s="216"/>
      <c r="H19" s="218"/>
      <c r="I19" s="223"/>
      <c r="J19" s="220"/>
      <c r="K19" s="216"/>
      <c r="L19" s="222"/>
      <c r="M19" s="48"/>
      <c r="N19" s="239"/>
      <c r="O19" s="240"/>
      <c r="P19" s="240"/>
      <c r="Q19" s="240"/>
      <c r="R19" s="240"/>
      <c r="S19" s="240"/>
      <c r="T19" s="240"/>
      <c r="U19" s="241"/>
    </row>
    <row r="20" spans="2:29" s="38" customFormat="1" ht="24.95" customHeight="1" thickBot="1" x14ac:dyDescent="0.25">
      <c r="B20" s="229"/>
      <c r="C20" s="170" t="s">
        <v>163</v>
      </c>
      <c r="D20" s="41"/>
      <c r="E20" s="218"/>
      <c r="F20" s="217" t="s">
        <v>158</v>
      </c>
      <c r="G20" s="41"/>
      <c r="H20" s="218"/>
      <c r="I20" s="217" t="s">
        <v>160</v>
      </c>
      <c r="J20" s="507"/>
      <c r="K20" s="508"/>
      <c r="L20" s="218"/>
      <c r="M20" s="48"/>
      <c r="N20" s="239"/>
      <c r="O20" s="240"/>
      <c r="P20" s="240"/>
      <c r="Q20" s="240"/>
      <c r="R20" s="240"/>
      <c r="S20" s="240"/>
      <c r="T20" s="240"/>
      <c r="U20" s="241"/>
    </row>
    <row r="21" spans="2:29" s="38" customFormat="1" ht="2.1" customHeight="1" x14ac:dyDescent="0.2">
      <c r="B21" s="229"/>
      <c r="C21" s="171"/>
      <c r="D21" s="225"/>
      <c r="E21" s="218"/>
      <c r="F21" s="224"/>
      <c r="G21" s="225"/>
      <c r="H21" s="218"/>
      <c r="I21" s="224"/>
      <c r="J21" s="49"/>
      <c r="K21" s="218"/>
      <c r="L21" s="218"/>
      <c r="M21" s="48"/>
      <c r="N21" s="239"/>
      <c r="O21" s="240"/>
      <c r="P21" s="240"/>
      <c r="Q21" s="240"/>
      <c r="R21" s="240"/>
      <c r="S21" s="240"/>
      <c r="T21" s="240"/>
      <c r="U21" s="241"/>
    </row>
    <row r="22" spans="2:29" s="38" customFormat="1" ht="2.1" customHeight="1" x14ac:dyDescent="0.2">
      <c r="B22" s="229"/>
      <c r="C22" s="281"/>
      <c r="E22" s="220"/>
      <c r="F22" s="220"/>
      <c r="G22" s="218"/>
      <c r="H22" s="218"/>
      <c r="I22" s="218"/>
      <c r="J22" s="218"/>
      <c r="K22" s="218"/>
      <c r="L22" s="218"/>
      <c r="M22" s="48"/>
      <c r="N22" s="239"/>
      <c r="O22" s="240"/>
      <c r="P22" s="240"/>
      <c r="Q22" s="240"/>
      <c r="R22" s="240"/>
      <c r="S22" s="240"/>
      <c r="T22" s="240"/>
      <c r="U22" s="241"/>
    </row>
    <row r="23" spans="2:29" s="38" customFormat="1" ht="2.1" customHeight="1" x14ac:dyDescent="0.2">
      <c r="B23" s="229"/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2"/>
      <c r="N23" s="239"/>
      <c r="O23" s="240"/>
      <c r="P23" s="240"/>
      <c r="Q23" s="240"/>
      <c r="R23" s="240"/>
      <c r="S23" s="240"/>
      <c r="T23" s="240"/>
      <c r="U23" s="241"/>
    </row>
    <row r="24" spans="2:29" s="38" customFormat="1" ht="9" customHeight="1" x14ac:dyDescent="0.2">
      <c r="B24" s="22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40"/>
      <c r="P24" s="240"/>
      <c r="Q24" s="240"/>
      <c r="R24" s="240"/>
      <c r="S24" s="240"/>
      <c r="T24" s="240"/>
      <c r="U24" s="241"/>
    </row>
    <row r="25" spans="2:29" s="38" customFormat="1" ht="15.75" customHeight="1" x14ac:dyDescent="0.2">
      <c r="B25" s="229"/>
      <c r="C25" s="230" t="s">
        <v>3</v>
      </c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40"/>
      <c r="P25" s="240"/>
      <c r="Q25" s="242"/>
      <c r="R25" s="240"/>
      <c r="S25" s="240"/>
      <c r="T25" s="240"/>
      <c r="U25" s="241"/>
    </row>
    <row r="26" spans="2:29" s="38" customFormat="1" ht="6" customHeight="1" thickBot="1" x14ac:dyDescent="0.25">
      <c r="B26" s="229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7"/>
      <c r="N26" s="239"/>
      <c r="O26" s="240"/>
      <c r="P26" s="240"/>
      <c r="Q26" s="240"/>
      <c r="R26" s="240"/>
      <c r="S26" s="240"/>
      <c r="T26" s="240"/>
      <c r="U26" s="241"/>
    </row>
    <row r="27" spans="2:29" s="38" customFormat="1" ht="24.95" customHeight="1" thickBot="1" x14ac:dyDescent="0.25">
      <c r="B27" s="229"/>
      <c r="C27" s="172" t="s">
        <v>151</v>
      </c>
      <c r="D27" s="493"/>
      <c r="E27" s="500"/>
      <c r="F27" s="500"/>
      <c r="G27" s="494"/>
      <c r="H27" s="218"/>
      <c r="I27" s="280" t="s">
        <v>530</v>
      </c>
      <c r="J27" s="43"/>
      <c r="K27" s="218"/>
      <c r="L27" s="218"/>
      <c r="M27" s="53"/>
      <c r="N27" s="239"/>
      <c r="O27" s="240"/>
      <c r="P27" s="240"/>
      <c r="Q27" s="240"/>
      <c r="R27" s="240"/>
      <c r="S27" s="240"/>
      <c r="T27" s="240"/>
      <c r="U27" s="241"/>
    </row>
    <row r="28" spans="2:29" s="38" customFormat="1" ht="5.0999999999999996" customHeight="1" thickBot="1" x14ac:dyDescent="0.25">
      <c r="B28" s="229"/>
      <c r="C28" s="172"/>
      <c r="D28" s="220"/>
      <c r="E28" s="218"/>
      <c r="F28" s="218"/>
      <c r="G28" s="218"/>
      <c r="H28" s="218"/>
      <c r="I28" s="218"/>
      <c r="J28" s="218"/>
      <c r="K28" s="218"/>
      <c r="L28" s="218"/>
      <c r="M28" s="53"/>
      <c r="N28" s="239"/>
      <c r="O28" s="240"/>
      <c r="P28" s="240"/>
      <c r="Q28" s="240"/>
      <c r="R28" s="240"/>
      <c r="S28" s="240"/>
      <c r="T28" s="240"/>
      <c r="U28" s="241"/>
    </row>
    <row r="29" spans="2:29" s="38" customFormat="1" ht="24.95" customHeight="1" thickBot="1" x14ac:dyDescent="0.25">
      <c r="B29" s="229"/>
      <c r="C29" s="172" t="s">
        <v>152</v>
      </c>
      <c r="D29" s="501"/>
      <c r="E29" s="502"/>
      <c r="F29" s="502"/>
      <c r="G29" s="502"/>
      <c r="H29" s="218"/>
      <c r="I29" s="217" t="s">
        <v>156</v>
      </c>
      <c r="J29" s="493"/>
      <c r="K29" s="494"/>
      <c r="L29" s="222"/>
      <c r="M29" s="53"/>
      <c r="N29" s="239"/>
      <c r="O29" s="240"/>
      <c r="P29" s="240"/>
      <c r="Q29" s="240"/>
      <c r="R29" s="240"/>
      <c r="S29" s="240"/>
      <c r="T29" s="240"/>
      <c r="U29" s="241"/>
    </row>
    <row r="30" spans="2:29" s="38" customFormat="1" ht="5.0999999999999996" customHeight="1" thickBot="1" x14ac:dyDescent="0.25">
      <c r="B30" s="229"/>
      <c r="C30" s="173"/>
      <c r="D30" s="220"/>
      <c r="E30" s="218"/>
      <c r="F30" s="218"/>
      <c r="G30" s="218"/>
      <c r="H30" s="218"/>
      <c r="I30" s="223"/>
      <c r="J30" s="220"/>
      <c r="K30" s="222"/>
      <c r="L30" s="222"/>
      <c r="M30" s="53"/>
      <c r="N30" s="239"/>
      <c r="O30" s="240"/>
      <c r="P30" s="240"/>
      <c r="Q30" s="240"/>
      <c r="R30" s="240"/>
      <c r="S30" s="240"/>
      <c r="T30" s="240"/>
      <c r="U30" s="241"/>
    </row>
    <row r="31" spans="2:29" s="38" customFormat="1" ht="24.95" customHeight="1" thickBot="1" x14ac:dyDescent="0.25">
      <c r="B31" s="229"/>
      <c r="C31" s="170" t="s">
        <v>163</v>
      </c>
      <c r="D31" s="41"/>
      <c r="E31" s="218"/>
      <c r="F31" s="223" t="s">
        <v>159</v>
      </c>
      <c r="G31" s="41"/>
      <c r="H31" s="218"/>
      <c r="I31" s="217" t="s">
        <v>161</v>
      </c>
      <c r="J31" s="503"/>
      <c r="K31" s="504"/>
      <c r="L31" s="218"/>
      <c r="M31" s="48"/>
      <c r="N31" s="239"/>
      <c r="O31" s="240"/>
      <c r="P31" s="240"/>
      <c r="Q31" s="240"/>
      <c r="R31" s="240"/>
      <c r="S31" s="240"/>
      <c r="T31" s="240"/>
      <c r="U31" s="241"/>
    </row>
    <row r="32" spans="2:29" s="38" customFormat="1" ht="5.0999999999999996" customHeight="1" x14ac:dyDescent="0.2">
      <c r="B32" s="229"/>
      <c r="C32" s="54"/>
      <c r="D32" s="55"/>
      <c r="E32" s="55"/>
      <c r="F32" s="55"/>
      <c r="G32" s="55"/>
      <c r="H32" s="55"/>
      <c r="I32" s="55"/>
      <c r="J32" s="55"/>
      <c r="K32" s="55"/>
      <c r="L32" s="55"/>
      <c r="M32" s="56"/>
      <c r="N32" s="239"/>
      <c r="O32" s="240"/>
      <c r="P32" s="240"/>
      <c r="Q32" s="240"/>
      <c r="R32" s="240"/>
      <c r="S32" s="240"/>
      <c r="T32" s="240"/>
      <c r="U32" s="241"/>
    </row>
    <row r="33" spans="2:29" s="38" customFormat="1" ht="6" customHeight="1" x14ac:dyDescent="0.2">
      <c r="B33" s="229"/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40"/>
      <c r="P33" s="240"/>
      <c r="Q33" s="240"/>
      <c r="R33" s="240"/>
      <c r="S33" s="240"/>
      <c r="T33" s="240"/>
      <c r="U33" s="241"/>
    </row>
    <row r="34" spans="2:29" s="38" customFormat="1" ht="18.75" customHeight="1" x14ac:dyDescent="0.2">
      <c r="B34" s="229"/>
      <c r="C34" s="230" t="s">
        <v>2</v>
      </c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40"/>
      <c r="P34" s="240"/>
      <c r="Q34" s="240"/>
      <c r="R34" s="240"/>
      <c r="S34" s="240"/>
      <c r="T34" s="240"/>
      <c r="U34" s="241"/>
    </row>
    <row r="35" spans="2:29" s="38" customFormat="1" ht="5.0999999999999996" customHeight="1" thickBot="1" x14ac:dyDescent="0.25">
      <c r="B35" s="22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47"/>
      <c r="N35" s="239"/>
      <c r="O35" s="240"/>
      <c r="P35" s="240"/>
      <c r="Q35" s="240"/>
      <c r="R35" s="240"/>
      <c r="S35" s="240"/>
      <c r="T35" s="240"/>
      <c r="U35" s="241"/>
    </row>
    <row r="36" spans="2:29" s="38" customFormat="1" ht="24.95" customHeight="1" thickBot="1" x14ac:dyDescent="0.25">
      <c r="B36" s="229"/>
      <c r="C36" s="169" t="s">
        <v>164</v>
      </c>
      <c r="D36" s="493"/>
      <c r="E36" s="500"/>
      <c r="F36" s="500"/>
      <c r="G36" s="494"/>
      <c r="H36" s="215"/>
      <c r="I36" s="217" t="s">
        <v>154</v>
      </c>
      <c r="J36" s="41"/>
      <c r="K36" s="215"/>
      <c r="L36" s="215"/>
      <c r="M36" s="57"/>
      <c r="N36" s="239"/>
      <c r="O36" s="240"/>
      <c r="P36" s="240"/>
      <c r="Q36" s="240"/>
      <c r="R36" s="240"/>
      <c r="S36" s="240"/>
      <c r="T36" s="240"/>
      <c r="U36" s="238"/>
      <c r="V36" s="36"/>
    </row>
    <row r="37" spans="2:29" s="38" customFormat="1" ht="5.0999999999999996" customHeight="1" thickBot="1" x14ac:dyDescent="0.25">
      <c r="B37" s="229"/>
      <c r="C37" s="169"/>
      <c r="D37" s="220"/>
      <c r="E37" s="216"/>
      <c r="F37" s="216"/>
      <c r="G37" s="216"/>
      <c r="H37" s="215"/>
      <c r="I37" s="217"/>
      <c r="J37" s="221"/>
      <c r="K37" s="218"/>
      <c r="L37" s="215"/>
      <c r="M37" s="57"/>
      <c r="N37" s="239"/>
      <c r="O37" s="240"/>
      <c r="P37" s="240"/>
      <c r="Q37" s="240"/>
      <c r="R37" s="240"/>
      <c r="S37" s="240"/>
      <c r="T37" s="240"/>
      <c r="U37" s="238"/>
      <c r="V37" s="36"/>
    </row>
    <row r="38" spans="2:29" s="38" customFormat="1" ht="24.95" customHeight="1" thickBot="1" x14ac:dyDescent="0.25">
      <c r="B38" s="229"/>
      <c r="C38" s="169" t="s">
        <v>152</v>
      </c>
      <c r="D38" s="493"/>
      <c r="E38" s="500"/>
      <c r="F38" s="500"/>
      <c r="G38" s="494"/>
      <c r="H38" s="215"/>
      <c r="I38" s="217" t="s">
        <v>155</v>
      </c>
      <c r="J38" s="493"/>
      <c r="K38" s="494"/>
      <c r="L38" s="216"/>
      <c r="M38" s="57"/>
      <c r="N38" s="239"/>
      <c r="O38" s="240"/>
      <c r="P38" s="240"/>
      <c r="Q38" s="240"/>
      <c r="R38" s="240"/>
      <c r="S38" s="240"/>
      <c r="T38" s="240"/>
      <c r="U38" s="238"/>
      <c r="V38" s="36"/>
    </row>
    <row r="39" spans="2:29" s="38" customFormat="1" ht="5.0999999999999996" customHeight="1" thickBot="1" x14ac:dyDescent="0.3">
      <c r="B39" s="229"/>
      <c r="C39" s="169"/>
      <c r="D39" s="220"/>
      <c r="E39" s="216"/>
      <c r="F39" s="216"/>
      <c r="G39" s="216"/>
      <c r="H39" s="215"/>
      <c r="I39" s="223"/>
      <c r="J39" s="220"/>
      <c r="K39" s="216"/>
      <c r="L39" s="216"/>
      <c r="M39" s="57"/>
      <c r="N39" s="239"/>
      <c r="O39" s="240"/>
      <c r="P39" s="240"/>
      <c r="Q39" s="240"/>
      <c r="R39" s="240"/>
      <c r="S39" s="240"/>
      <c r="T39" s="240"/>
      <c r="U39" s="243"/>
      <c r="V39" s="198"/>
    </row>
    <row r="40" spans="2:29" s="38" customFormat="1" ht="24.95" customHeight="1" thickBot="1" x14ac:dyDescent="0.3">
      <c r="B40" s="229"/>
      <c r="C40" s="169" t="s">
        <v>157</v>
      </c>
      <c r="D40" s="41"/>
      <c r="E40" s="215"/>
      <c r="F40" s="263" t="s">
        <v>158</v>
      </c>
      <c r="G40" s="41"/>
      <c r="H40" s="215"/>
      <c r="I40" s="217" t="s">
        <v>160</v>
      </c>
      <c r="J40" s="503"/>
      <c r="K40" s="504"/>
      <c r="L40" s="215"/>
      <c r="M40" s="57"/>
      <c r="N40" s="239"/>
      <c r="O40" s="240"/>
      <c r="P40" s="240"/>
      <c r="Q40" s="240"/>
      <c r="R40" s="240"/>
      <c r="S40" s="240"/>
      <c r="T40" s="240"/>
      <c r="U40" s="243"/>
      <c r="V40" s="198"/>
    </row>
    <row r="41" spans="2:29" s="38" customFormat="1" ht="5.0999999999999996" customHeight="1" x14ac:dyDescent="0.25">
      <c r="B41" s="229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60"/>
      <c r="N41" s="239"/>
      <c r="O41" s="240"/>
      <c r="P41" s="240"/>
      <c r="Q41" s="240"/>
      <c r="R41" s="240"/>
      <c r="S41" s="240"/>
      <c r="T41" s="240"/>
      <c r="U41" s="243"/>
      <c r="V41" s="198"/>
    </row>
    <row r="42" spans="2:29" s="38" customFormat="1" ht="7.5" customHeight="1" x14ac:dyDescent="0.25">
      <c r="B42" s="229"/>
      <c r="C42" s="239"/>
      <c r="D42" s="239"/>
      <c r="E42" s="239"/>
      <c r="F42" s="239"/>
      <c r="G42" s="239"/>
      <c r="H42" s="239"/>
      <c r="I42" s="240"/>
      <c r="J42" s="240"/>
      <c r="K42" s="240"/>
      <c r="L42" s="239"/>
      <c r="M42" s="239"/>
      <c r="N42" s="239"/>
      <c r="O42" s="240"/>
      <c r="P42" s="240"/>
      <c r="Q42" s="240"/>
      <c r="R42" s="240"/>
      <c r="S42" s="240"/>
      <c r="T42" s="240"/>
      <c r="U42" s="243"/>
      <c r="V42" s="198"/>
    </row>
    <row r="43" spans="2:29" s="38" customFormat="1" ht="21" customHeight="1" x14ac:dyDescent="0.2">
      <c r="B43" s="229"/>
      <c r="C43" s="230" t="s">
        <v>184</v>
      </c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40"/>
      <c r="P43" s="240"/>
      <c r="Q43" s="240"/>
      <c r="R43" s="240"/>
      <c r="S43" s="240"/>
      <c r="T43" s="240"/>
      <c r="U43" s="238"/>
      <c r="V43" s="36"/>
    </row>
    <row r="44" spans="2:29" s="38" customFormat="1" ht="5.0999999999999996" customHeight="1" thickBot="1" x14ac:dyDescent="0.25">
      <c r="B44" s="229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7"/>
      <c r="N44" s="239"/>
      <c r="O44" s="240"/>
      <c r="P44" s="240"/>
      <c r="Q44" s="240"/>
      <c r="R44" s="240"/>
      <c r="S44" s="240"/>
      <c r="T44" s="240"/>
      <c r="U44" s="238"/>
      <c r="V44" s="36"/>
    </row>
    <row r="45" spans="2:29" s="38" customFormat="1" ht="24.95" customHeight="1" thickBot="1" x14ac:dyDescent="0.25">
      <c r="B45" s="229"/>
      <c r="C45" s="169" t="s">
        <v>304</v>
      </c>
      <c r="D45" s="42"/>
      <c r="E45" s="216"/>
      <c r="F45" s="216"/>
      <c r="G45" s="216"/>
      <c r="H45" s="169" t="s">
        <v>303</v>
      </c>
      <c r="I45" s="42"/>
      <c r="J45" s="221"/>
      <c r="K45" s="218"/>
      <c r="L45" s="215"/>
      <c r="M45" s="57"/>
      <c r="N45" s="239"/>
      <c r="O45" s="240"/>
      <c r="P45" s="240"/>
      <c r="Q45" s="240"/>
      <c r="R45" s="240"/>
      <c r="S45" s="240"/>
      <c r="T45" s="240"/>
      <c r="U45" s="241"/>
    </row>
    <row r="46" spans="2:29" ht="5.0999999999999996" customHeight="1" x14ac:dyDescent="0.2">
      <c r="B46" s="226"/>
      <c r="C46" s="61"/>
      <c r="D46" s="62"/>
      <c r="E46" s="62"/>
      <c r="F46" s="62"/>
      <c r="G46" s="62"/>
      <c r="H46" s="62"/>
      <c r="I46" s="62"/>
      <c r="J46" s="62"/>
      <c r="K46" s="62"/>
      <c r="L46" s="62"/>
      <c r="M46" s="63"/>
      <c r="N46" s="228"/>
      <c r="O46" s="237"/>
      <c r="P46" s="237"/>
      <c r="Q46" s="237"/>
      <c r="R46" s="237"/>
      <c r="S46" s="237"/>
      <c r="T46" s="237"/>
      <c r="U46" s="238"/>
    </row>
    <row r="47" spans="2:29" ht="30.6" customHeight="1" thickBot="1" x14ac:dyDescent="0.25">
      <c r="B47" s="246"/>
      <c r="C47" s="247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4"/>
      <c r="O47" s="244"/>
      <c r="P47" s="244"/>
      <c r="Q47" s="244"/>
      <c r="R47" s="244"/>
      <c r="S47" s="244"/>
      <c r="T47" s="244"/>
      <c r="U47" s="245"/>
    </row>
    <row r="48" spans="2:29" x14ac:dyDescent="0.2">
      <c r="G48" s="197"/>
      <c r="AC48" s="36" t="s">
        <v>528</v>
      </c>
    </row>
    <row r="49" spans="2:29" x14ac:dyDescent="0.2">
      <c r="B49" s="250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2"/>
      <c r="T49" s="37"/>
      <c r="AC49" s="36" t="s">
        <v>529</v>
      </c>
    </row>
    <row r="50" spans="2:29" x14ac:dyDescent="0.2">
      <c r="B50" s="253"/>
      <c r="C50" s="278" t="s">
        <v>499</v>
      </c>
      <c r="M50" s="254"/>
      <c r="AC50" s="38" t="s">
        <v>526</v>
      </c>
    </row>
    <row r="51" spans="2:29" x14ac:dyDescent="0.2">
      <c r="B51" s="253"/>
      <c r="M51" s="254"/>
      <c r="Q51"/>
      <c r="AC51" s="38" t="s">
        <v>527</v>
      </c>
    </row>
    <row r="52" spans="2:29" ht="18" x14ac:dyDescent="0.25">
      <c r="B52" s="253"/>
      <c r="C52" s="277" t="s">
        <v>522</v>
      </c>
      <c r="D52" s="277"/>
      <c r="E52" s="277"/>
      <c r="F52" s="277"/>
      <c r="G52" s="277"/>
      <c r="I52" s="261" t="s">
        <v>500</v>
      </c>
      <c r="J52" s="262"/>
      <c r="K52" s="262"/>
      <c r="L52" s="276"/>
      <c r="M52" s="254"/>
      <c r="Q52" s="198"/>
    </row>
    <row r="53" spans="2:29" ht="18" x14ac:dyDescent="0.25">
      <c r="B53" s="253"/>
      <c r="C53" s="255"/>
      <c r="H53" s="255"/>
      <c r="M53" s="254"/>
      <c r="N53" s="505" t="str">
        <f>IF(I45="Sim",HYPERLINK("#'2B EFMA'!a1","SECCAO SEGUINTE"),HYPERLINK("#'2A AP HIDR'!a1","SECCAO SEGUINTE"))</f>
        <v>SECCAO SEGUINTE</v>
      </c>
      <c r="O53" s="506"/>
      <c r="P53" s="506"/>
      <c r="Q53" s="506"/>
      <c r="R53" s="274"/>
      <c r="S53" s="274"/>
    </row>
    <row r="54" spans="2:29" ht="18" x14ac:dyDescent="0.25">
      <c r="B54" s="253"/>
      <c r="C54" s="277" t="s">
        <v>498</v>
      </c>
      <c r="D54" s="277"/>
      <c r="I54" s="259" t="s">
        <v>501</v>
      </c>
      <c r="J54" s="260"/>
      <c r="K54" s="260"/>
      <c r="L54" s="260"/>
      <c r="M54" s="254"/>
      <c r="Q54" s="198"/>
      <c r="R54" s="198"/>
    </row>
    <row r="55" spans="2:29" ht="18" x14ac:dyDescent="0.25">
      <c r="B55" s="256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8"/>
      <c r="Q55" s="198"/>
      <c r="R55" s="198"/>
    </row>
    <row r="58" spans="2:29" x14ac:dyDescent="0.2">
      <c r="P58" s="38"/>
      <c r="Q58" s="38"/>
      <c r="R58" s="38"/>
      <c r="S58" s="38"/>
      <c r="T58" s="38"/>
    </row>
  </sheetData>
  <sheetProtection algorithmName="SHA-512" hashValue="ApofDWM2VOoiWXPm5n+ix2QEY7bm5N0Ta+fgsoOkHOY36WjALQYsWUZg0btABTyJ22o7pSNr2qO+X/8ACtEFlg==" saltValue="CkhVb3TyzvazDNrw7PlK9A==" spinCount="100000" sheet="1" objects="1" scenarios="1"/>
  <mergeCells count="18">
    <mergeCell ref="J40:K40"/>
    <mergeCell ref="N53:Q53"/>
    <mergeCell ref="J20:K20"/>
    <mergeCell ref="J31:K31"/>
    <mergeCell ref="D38:G38"/>
    <mergeCell ref="J38:K38"/>
    <mergeCell ref="J29:K29"/>
    <mergeCell ref="D27:G27"/>
    <mergeCell ref="D29:G29"/>
    <mergeCell ref="D36:G36"/>
    <mergeCell ref="G3:M3"/>
    <mergeCell ref="G4:M5"/>
    <mergeCell ref="J18:K18"/>
    <mergeCell ref="H9:I9"/>
    <mergeCell ref="H12:I12"/>
    <mergeCell ref="G7:M7"/>
    <mergeCell ref="D16:G16"/>
    <mergeCell ref="D18:G18"/>
  </mergeCells>
  <phoneticPr fontId="5" type="noConversion"/>
  <dataValidations disablePrompts="1" count="3">
    <dataValidation type="list" allowBlank="1" showInputMessage="1" showErrorMessage="1" sqref="D45" xr:uid="{350F8859-D0A3-426C-9471-70BD718D2362}">
      <formula1>$AC$3:$AC$10</formula1>
    </dataValidation>
    <dataValidation type="list" allowBlank="1" showInputMessage="1" showErrorMessage="1" sqref="I45" xr:uid="{4684E8EA-4C1B-49B2-A0A1-193DE29A06D2}">
      <formula1>$AC$13:$AC$15</formula1>
    </dataValidation>
    <dataValidation type="list" allowBlank="1" showInputMessage="1" showErrorMessage="1" sqref="J27" xr:uid="{00000000-0002-0000-0000-000000000000}">
      <formula1>$AC$47:$AC$51</formula1>
    </dataValidation>
  </dataValidations>
  <printOptions horizontalCentered="1" verticalCentered="1"/>
  <pageMargins left="0.17" right="0.17" top="0.11" bottom="0.47244094488188981" header="0" footer="0"/>
  <pageSetup paperSize="9" scale="54" orientation="landscape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0EF1-88C3-4728-B3B8-A6BD5B32CABF}">
  <sheetPr codeName="Folha9">
    <tabColor theme="1"/>
  </sheetPr>
  <dimension ref="E12"/>
  <sheetViews>
    <sheetView showGridLines="0" workbookViewId="0"/>
  </sheetViews>
  <sheetFormatPr defaultRowHeight="12.75" x14ac:dyDescent="0.2"/>
  <sheetData>
    <row r="12" spans="5:5" ht="60" x14ac:dyDescent="0.8">
      <c r="E12" s="249" t="s">
        <v>497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3">
    <tabColor rgb="FFFFC000"/>
    <pageSetUpPr fitToPage="1"/>
  </sheetPr>
  <dimension ref="B1:AQ322"/>
  <sheetViews>
    <sheetView showGridLines="0" showZeros="0" zoomScale="70" zoomScaleNormal="70" workbookViewId="0">
      <selection activeCell="H19" sqref="H19:H20"/>
    </sheetView>
  </sheetViews>
  <sheetFormatPr defaultColWidth="9.140625" defaultRowHeight="12.75" x14ac:dyDescent="0.2"/>
  <cols>
    <col min="1" max="1" width="4.140625" customWidth="1"/>
    <col min="2" max="2" width="5" customWidth="1"/>
    <col min="3" max="3" width="8" customWidth="1"/>
    <col min="4" max="4" width="25.5703125" customWidth="1"/>
    <col min="5" max="5" width="35.5703125" bestFit="1" customWidth="1"/>
    <col min="6" max="6" width="35" customWidth="1"/>
    <col min="7" max="7" width="35.28515625" customWidth="1"/>
    <col min="8" max="8" width="32.85546875" customWidth="1"/>
    <col min="9" max="9" width="33.5703125" customWidth="1"/>
    <col min="10" max="10" width="32.7109375" style="71" customWidth="1"/>
    <col min="11" max="11" width="30" style="71" customWidth="1"/>
    <col min="12" max="12" width="13.42578125" customWidth="1"/>
    <col min="13" max="13" width="7.42578125" customWidth="1"/>
    <col min="14" max="14" width="7" customWidth="1"/>
    <col min="15" max="15" width="9.140625" customWidth="1"/>
    <col min="17" max="17" width="9.140625" style="80" customWidth="1"/>
    <col min="18" max="20" width="9.140625" style="80" hidden="1" customWidth="1"/>
    <col min="21" max="21" width="12.42578125" style="80" hidden="1" customWidth="1"/>
    <col min="22" max="32" width="9.140625" style="80" hidden="1" customWidth="1"/>
    <col min="33" max="33" width="57.7109375" style="80" hidden="1" customWidth="1"/>
    <col min="34" max="34" width="46.140625" style="80" hidden="1" customWidth="1"/>
    <col min="35" max="36" width="9.140625" style="80" hidden="1" customWidth="1"/>
    <col min="37" max="42" width="9.140625" style="80" customWidth="1"/>
    <col min="43" max="43" width="9.140625" style="80"/>
  </cols>
  <sheetData>
    <row r="1" spans="2:36" ht="13.5" thickBot="1" x14ac:dyDescent="0.25"/>
    <row r="2" spans="2:36" x14ac:dyDescent="0.2">
      <c r="B2" s="290"/>
      <c r="C2" s="291"/>
      <c r="D2" s="291"/>
      <c r="E2" s="291"/>
      <c r="F2" s="291"/>
      <c r="G2" s="291"/>
      <c r="H2" s="291"/>
      <c r="I2" s="291"/>
      <c r="J2" s="292"/>
      <c r="K2" s="292"/>
      <c r="L2" s="291"/>
      <c r="M2" s="291"/>
      <c r="N2" s="293" t="s">
        <v>496</v>
      </c>
    </row>
    <row r="3" spans="2:36" ht="29.25" customHeight="1" thickBot="1" x14ac:dyDescent="0.25">
      <c r="B3" s="294"/>
      <c r="C3" s="295" t="s">
        <v>521</v>
      </c>
      <c r="D3" s="296"/>
      <c r="E3" s="296"/>
      <c r="F3" s="296"/>
      <c r="G3" s="296"/>
      <c r="H3" s="296"/>
      <c r="I3" s="296"/>
      <c r="J3" s="297"/>
      <c r="K3" s="297"/>
      <c r="L3" s="298"/>
      <c r="M3" s="298"/>
      <c r="N3" s="299"/>
      <c r="R3" s="66" t="s">
        <v>178</v>
      </c>
      <c r="U3" s="66" t="s">
        <v>176</v>
      </c>
      <c r="AC3" s="66" t="s">
        <v>175</v>
      </c>
      <c r="AG3" s="177" t="s">
        <v>410</v>
      </c>
      <c r="AH3" s="177" t="s">
        <v>409</v>
      </c>
      <c r="AJ3" s="80">
        <v>1</v>
      </c>
    </row>
    <row r="4" spans="2:36" ht="21" customHeight="1" x14ac:dyDescent="0.2">
      <c r="B4" s="294"/>
      <c r="C4" s="300" t="s">
        <v>486</v>
      </c>
      <c r="D4" s="300" t="s">
        <v>487</v>
      </c>
      <c r="E4" s="301"/>
      <c r="F4" s="301"/>
      <c r="G4" s="302" t="s">
        <v>490</v>
      </c>
      <c r="H4" s="466">
        <f>'1 IDENTIFICAÇÃO'!D45</f>
        <v>0</v>
      </c>
      <c r="I4" s="296"/>
      <c r="J4" s="434" t="s">
        <v>180</v>
      </c>
      <c r="K4" s="538" t="str">
        <f>IF(SUM(H15+H26+H37+H48+H59)=0,"SEM VALORES",SUM(H15+H26+H37+H48+H59))</f>
        <v>SEM VALORES</v>
      </c>
      <c r="L4" s="298"/>
      <c r="M4" s="298"/>
      <c r="N4" s="299"/>
      <c r="R4" s="80" t="s">
        <v>28</v>
      </c>
      <c r="U4" s="80" t="s">
        <v>35</v>
      </c>
      <c r="AC4" s="80" t="s">
        <v>35</v>
      </c>
      <c r="AG4" s="175" t="s">
        <v>306</v>
      </c>
      <c r="AH4" s="175" t="s">
        <v>306</v>
      </c>
      <c r="AJ4" s="80">
        <v>2</v>
      </c>
    </row>
    <row r="5" spans="2:36" ht="21" customHeight="1" thickBot="1" x14ac:dyDescent="0.25">
      <c r="B5" s="294"/>
      <c r="C5" s="296"/>
      <c r="D5" s="303"/>
      <c r="E5" s="296"/>
      <c r="F5" s="296"/>
      <c r="G5" s="296"/>
      <c r="H5" s="296"/>
      <c r="I5" s="296"/>
      <c r="J5" s="435" t="s">
        <v>181</v>
      </c>
      <c r="K5" s="539"/>
      <c r="L5" s="298"/>
      <c r="M5" s="298"/>
      <c r="N5" s="299"/>
      <c r="R5" s="80" t="s">
        <v>33</v>
      </c>
      <c r="U5" s="80" t="s">
        <v>230</v>
      </c>
      <c r="AC5" s="80" t="s">
        <v>35</v>
      </c>
      <c r="AG5" s="175" t="s">
        <v>411</v>
      </c>
      <c r="AH5" s="175" t="s">
        <v>411</v>
      </c>
      <c r="AJ5" s="80">
        <v>3</v>
      </c>
    </row>
    <row r="6" spans="2:36" ht="21" customHeight="1" x14ac:dyDescent="0.25">
      <c r="B6" s="294"/>
      <c r="C6" s="296"/>
      <c r="D6" s="201" t="s">
        <v>7</v>
      </c>
      <c r="E6" s="302" t="s">
        <v>12</v>
      </c>
      <c r="F6" s="540"/>
      <c r="G6" s="541"/>
      <c r="H6" s="296"/>
      <c r="I6" s="302"/>
      <c r="J6" s="304"/>
      <c r="K6" s="304"/>
      <c r="L6" s="298"/>
      <c r="M6" s="298"/>
      <c r="N6" s="299"/>
      <c r="R6" s="80" t="s">
        <v>31</v>
      </c>
      <c r="U6" s="80" t="s">
        <v>38</v>
      </c>
      <c r="AC6" s="80" t="s">
        <v>36</v>
      </c>
      <c r="AG6" s="175" t="s">
        <v>307</v>
      </c>
      <c r="AH6" s="175" t="s">
        <v>307</v>
      </c>
      <c r="AJ6" s="80">
        <v>4</v>
      </c>
    </row>
    <row r="7" spans="2:36" ht="21" customHeight="1" thickBot="1" x14ac:dyDescent="0.25">
      <c r="B7" s="294"/>
      <c r="C7" s="296"/>
      <c r="D7" s="296"/>
      <c r="E7" s="296"/>
      <c r="F7" s="296"/>
      <c r="G7" s="296"/>
      <c r="H7" s="296"/>
      <c r="I7" s="296"/>
      <c r="J7" s="297"/>
      <c r="K7" s="297"/>
      <c r="L7" s="298"/>
      <c r="M7" s="298"/>
      <c r="N7" s="299"/>
      <c r="R7" s="80" t="s">
        <v>30</v>
      </c>
      <c r="U7" s="80" t="s">
        <v>39</v>
      </c>
      <c r="AC7" s="80" t="s">
        <v>37</v>
      </c>
      <c r="AG7" s="175" t="s">
        <v>412</v>
      </c>
      <c r="AH7" s="175" t="s">
        <v>412</v>
      </c>
      <c r="AJ7" s="80">
        <v>5</v>
      </c>
    </row>
    <row r="8" spans="2:36" ht="21" customHeight="1" thickBot="1" x14ac:dyDescent="0.25">
      <c r="B8" s="294"/>
      <c r="C8" s="296"/>
      <c r="D8" s="522" t="s">
        <v>4</v>
      </c>
      <c r="E8" s="522" t="s">
        <v>261</v>
      </c>
      <c r="F8" s="522" t="s">
        <v>5</v>
      </c>
      <c r="G8" s="526" t="s">
        <v>147</v>
      </c>
      <c r="H8" s="526" t="s">
        <v>6</v>
      </c>
      <c r="I8" s="528"/>
      <c r="J8" s="304"/>
      <c r="K8" s="304"/>
      <c r="L8" s="298"/>
      <c r="M8" s="298"/>
      <c r="N8" s="299"/>
      <c r="R8" s="80" t="s">
        <v>29</v>
      </c>
      <c r="U8" s="80" t="s">
        <v>231</v>
      </c>
      <c r="AC8" s="80" t="s">
        <v>230</v>
      </c>
      <c r="AG8" s="175" t="s">
        <v>308</v>
      </c>
      <c r="AH8" s="175" t="s">
        <v>308</v>
      </c>
    </row>
    <row r="9" spans="2:36" ht="21" customHeight="1" thickBot="1" x14ac:dyDescent="0.25">
      <c r="B9" s="294"/>
      <c r="C9" s="296"/>
      <c r="D9" s="522"/>
      <c r="E9" s="523"/>
      <c r="F9" s="523"/>
      <c r="G9" s="527"/>
      <c r="H9" s="526"/>
      <c r="I9" s="529"/>
      <c r="J9" s="304"/>
      <c r="K9" s="304"/>
      <c r="L9" s="298"/>
      <c r="M9" s="298"/>
      <c r="N9" s="299"/>
      <c r="R9" s="80" t="s">
        <v>32</v>
      </c>
      <c r="U9" s="80" t="s">
        <v>45</v>
      </c>
      <c r="AC9" s="80" t="s">
        <v>38</v>
      </c>
      <c r="AG9" s="175" t="s">
        <v>309</v>
      </c>
      <c r="AH9" s="175" t="s">
        <v>309</v>
      </c>
    </row>
    <row r="10" spans="2:36" ht="21" customHeight="1" thickBot="1" x14ac:dyDescent="0.25">
      <c r="B10" s="294"/>
      <c r="C10" s="296"/>
      <c r="D10" s="482">
        <v>2024</v>
      </c>
      <c r="E10" s="125"/>
      <c r="F10" s="125"/>
      <c r="G10" s="457"/>
      <c r="H10" s="469"/>
      <c r="I10" s="305"/>
      <c r="J10" s="304"/>
      <c r="K10" s="304"/>
      <c r="L10" s="298"/>
      <c r="M10" s="298"/>
      <c r="N10" s="299"/>
      <c r="R10" s="80" t="s">
        <v>527</v>
      </c>
      <c r="U10" s="80" t="s">
        <v>167</v>
      </c>
      <c r="AC10" s="80" t="s">
        <v>39</v>
      </c>
      <c r="AG10" s="80" t="s">
        <v>310</v>
      </c>
      <c r="AH10" s="175" t="s">
        <v>312</v>
      </c>
    </row>
    <row r="11" spans="2:36" ht="21" customHeight="1" thickBot="1" x14ac:dyDescent="0.25">
      <c r="B11" s="294"/>
      <c r="C11" s="296"/>
      <c r="D11" s="482">
        <v>2024</v>
      </c>
      <c r="E11" s="125"/>
      <c r="F11" s="125"/>
      <c r="G11" s="458"/>
      <c r="H11" s="470"/>
      <c r="I11" s="305"/>
      <c r="J11" s="304"/>
      <c r="K11" s="304"/>
      <c r="L11" s="298"/>
      <c r="M11" s="298"/>
      <c r="N11" s="299"/>
      <c r="U11" s="80" t="s">
        <v>50</v>
      </c>
      <c r="AC11" s="80" t="s">
        <v>40</v>
      </c>
      <c r="AG11" s="80" t="s">
        <v>311</v>
      </c>
      <c r="AH11" s="175" t="s">
        <v>313</v>
      </c>
    </row>
    <row r="12" spans="2:36" ht="21" customHeight="1" thickBot="1" x14ac:dyDescent="0.25">
      <c r="B12" s="294"/>
      <c r="C12" s="296"/>
      <c r="D12" s="482">
        <v>2024</v>
      </c>
      <c r="E12" s="125"/>
      <c r="F12" s="125"/>
      <c r="G12" s="459"/>
      <c r="H12" s="471"/>
      <c r="I12" s="305"/>
      <c r="J12" s="304"/>
      <c r="K12" s="304"/>
      <c r="L12" s="298"/>
      <c r="M12" s="298"/>
      <c r="N12" s="299"/>
      <c r="U12" s="80" t="s">
        <v>54</v>
      </c>
      <c r="AC12" s="80" t="s">
        <v>41</v>
      </c>
      <c r="AG12" s="175" t="s">
        <v>312</v>
      </c>
      <c r="AH12" s="175" t="s">
        <v>314</v>
      </c>
    </row>
    <row r="13" spans="2:36" ht="21" customHeight="1" thickBot="1" x14ac:dyDescent="0.25">
      <c r="B13" s="294"/>
      <c r="C13" s="296"/>
      <c r="D13" s="482">
        <v>2024</v>
      </c>
      <c r="E13" s="125"/>
      <c r="F13" s="125"/>
      <c r="G13" s="458"/>
      <c r="H13" s="470"/>
      <c r="I13" s="305"/>
      <c r="J13" s="304"/>
      <c r="K13" s="304"/>
      <c r="L13" s="298"/>
      <c r="M13" s="298"/>
      <c r="N13" s="299"/>
      <c r="U13" s="80" t="s">
        <v>55</v>
      </c>
      <c r="AC13" s="80" t="s">
        <v>42</v>
      </c>
      <c r="AG13" s="175" t="s">
        <v>313</v>
      </c>
      <c r="AH13" s="175" t="s">
        <v>315</v>
      </c>
    </row>
    <row r="14" spans="2:36" ht="21" customHeight="1" thickBot="1" x14ac:dyDescent="0.25">
      <c r="B14" s="294"/>
      <c r="C14" s="296"/>
      <c r="D14" s="482">
        <v>2024</v>
      </c>
      <c r="E14" s="125"/>
      <c r="F14" s="125"/>
      <c r="G14" s="458"/>
      <c r="H14" s="469"/>
      <c r="I14" s="305"/>
      <c r="J14" s="304"/>
      <c r="K14" s="304"/>
      <c r="L14" s="298"/>
      <c r="M14" s="298"/>
      <c r="N14" s="299"/>
      <c r="U14" s="80" t="s">
        <v>56</v>
      </c>
      <c r="AC14" s="80" t="s">
        <v>231</v>
      </c>
      <c r="AG14" s="175" t="s">
        <v>314</v>
      </c>
      <c r="AH14" s="175" t="s">
        <v>318</v>
      </c>
    </row>
    <row r="15" spans="2:36" ht="21" customHeight="1" x14ac:dyDescent="0.3">
      <c r="B15" s="294"/>
      <c r="C15" s="296"/>
      <c r="D15" s="296"/>
      <c r="E15" s="296"/>
      <c r="F15" s="296"/>
      <c r="G15" s="203" t="s">
        <v>179</v>
      </c>
      <c r="H15" s="205">
        <f>SUM(H10:H14)</f>
        <v>0</v>
      </c>
      <c r="I15" s="305"/>
      <c r="J15" s="306" t="s">
        <v>557</v>
      </c>
      <c r="K15" s="304"/>
      <c r="L15" s="304"/>
      <c r="M15" s="307"/>
      <c r="N15" s="299"/>
      <c r="U15" s="80" t="s">
        <v>59</v>
      </c>
      <c r="AC15" s="80" t="s">
        <v>43</v>
      </c>
      <c r="AG15" s="175" t="s">
        <v>315</v>
      </c>
      <c r="AH15" s="175" t="s">
        <v>319</v>
      </c>
    </row>
    <row r="16" spans="2:36" ht="21" customHeight="1" x14ac:dyDescent="0.3">
      <c r="B16" s="294"/>
      <c r="C16" s="296"/>
      <c r="D16" s="296"/>
      <c r="E16" s="296"/>
      <c r="F16" s="296"/>
      <c r="G16" s="296"/>
      <c r="H16" s="296"/>
      <c r="I16" s="298"/>
      <c r="J16" s="306" t="s">
        <v>546</v>
      </c>
      <c r="K16" s="304"/>
      <c r="L16" s="304"/>
      <c r="M16" s="298"/>
      <c r="N16" s="299"/>
      <c r="U16" s="80" t="s">
        <v>60</v>
      </c>
      <c r="AC16" s="80" t="s">
        <v>44</v>
      </c>
      <c r="AG16" s="80" t="s">
        <v>316</v>
      </c>
      <c r="AH16" s="175" t="s">
        <v>322</v>
      </c>
    </row>
    <row r="17" spans="2:43" ht="21" customHeight="1" x14ac:dyDescent="0.25">
      <c r="B17" s="294"/>
      <c r="C17" s="296"/>
      <c r="D17" s="201" t="s">
        <v>8</v>
      </c>
      <c r="E17" s="302" t="s">
        <v>12</v>
      </c>
      <c r="F17" s="540"/>
      <c r="G17" s="541"/>
      <c r="H17" s="296"/>
      <c r="I17" s="302"/>
      <c r="J17" s="304"/>
      <c r="K17" s="304"/>
      <c r="L17" s="298"/>
      <c r="M17" s="298"/>
      <c r="N17" s="299"/>
      <c r="U17" s="80" t="s">
        <v>64</v>
      </c>
      <c r="AC17" s="80" t="s">
        <v>45</v>
      </c>
      <c r="AG17" s="80" t="s">
        <v>317</v>
      </c>
      <c r="AH17" s="175" t="s">
        <v>413</v>
      </c>
    </row>
    <row r="18" spans="2:43" ht="21" customHeight="1" thickBot="1" x14ac:dyDescent="0.25">
      <c r="B18" s="294"/>
      <c r="C18" s="296"/>
      <c r="D18" s="296"/>
      <c r="E18" s="296"/>
      <c r="F18" s="296"/>
      <c r="G18" s="296"/>
      <c r="H18" s="296"/>
      <c r="I18" s="296"/>
      <c r="J18" s="297"/>
      <c r="K18" s="297"/>
      <c r="L18" s="298"/>
      <c r="M18" s="298"/>
      <c r="N18" s="299"/>
      <c r="U18" s="80" t="s">
        <v>65</v>
      </c>
      <c r="AC18" s="80" t="s">
        <v>46</v>
      </c>
      <c r="AG18" s="175" t="s">
        <v>318</v>
      </c>
      <c r="AH18" s="175" t="s">
        <v>323</v>
      </c>
    </row>
    <row r="19" spans="2:43" s="76" customFormat="1" ht="21" customHeight="1" thickBot="1" x14ac:dyDescent="0.25">
      <c r="B19" s="294"/>
      <c r="C19" s="296"/>
      <c r="D19" s="522" t="s">
        <v>4</v>
      </c>
      <c r="E19" s="522" t="s">
        <v>261</v>
      </c>
      <c r="F19" s="522" t="s">
        <v>5</v>
      </c>
      <c r="G19" s="526" t="s">
        <v>147</v>
      </c>
      <c r="H19" s="526" t="s">
        <v>6</v>
      </c>
      <c r="I19" s="528"/>
      <c r="J19" s="524"/>
      <c r="K19" s="524"/>
      <c r="L19" s="298"/>
      <c r="M19" s="298"/>
      <c r="N19" s="299"/>
      <c r="Q19" s="308"/>
      <c r="R19" s="308"/>
      <c r="S19" s="308"/>
      <c r="T19" s="308"/>
      <c r="U19" s="308" t="s">
        <v>66</v>
      </c>
      <c r="V19" s="308"/>
      <c r="W19" s="308"/>
      <c r="X19" s="308"/>
      <c r="Y19" s="308"/>
      <c r="Z19" s="308"/>
      <c r="AA19" s="308"/>
      <c r="AB19" s="308"/>
      <c r="AC19" s="308" t="s">
        <v>47</v>
      </c>
      <c r="AD19" s="308"/>
      <c r="AE19" s="308"/>
      <c r="AF19" s="308"/>
      <c r="AG19" s="175" t="s">
        <v>319</v>
      </c>
      <c r="AH19" s="175" t="s">
        <v>326</v>
      </c>
      <c r="AI19" s="308"/>
      <c r="AJ19" s="308"/>
      <c r="AK19" s="308"/>
      <c r="AL19" s="308"/>
      <c r="AM19" s="308"/>
      <c r="AN19" s="308"/>
      <c r="AO19" s="308"/>
      <c r="AP19" s="308"/>
      <c r="AQ19" s="308"/>
    </row>
    <row r="20" spans="2:43" s="76" customFormat="1" ht="21" customHeight="1" thickBot="1" x14ac:dyDescent="0.25">
      <c r="B20" s="294"/>
      <c r="C20" s="296"/>
      <c r="D20" s="522"/>
      <c r="E20" s="523"/>
      <c r="F20" s="523"/>
      <c r="G20" s="527"/>
      <c r="H20" s="526"/>
      <c r="I20" s="529"/>
      <c r="J20" s="525"/>
      <c r="K20" s="524"/>
      <c r="L20" s="298"/>
      <c r="M20" s="298"/>
      <c r="N20" s="299"/>
      <c r="Q20" s="308"/>
      <c r="R20" s="308"/>
      <c r="S20" s="308"/>
      <c r="T20" s="308"/>
      <c r="U20" s="308" t="s">
        <v>232</v>
      </c>
      <c r="V20" s="308"/>
      <c r="W20" s="308"/>
      <c r="X20" s="308"/>
      <c r="Y20" s="308"/>
      <c r="Z20" s="308"/>
      <c r="AA20" s="308"/>
      <c r="AB20" s="308"/>
      <c r="AC20" s="308" t="s">
        <v>48</v>
      </c>
      <c r="AD20" s="308"/>
      <c r="AE20" s="308"/>
      <c r="AF20" s="308"/>
      <c r="AG20" s="308" t="s">
        <v>320</v>
      </c>
      <c r="AH20" s="175" t="s">
        <v>327</v>
      </c>
      <c r="AI20" s="308"/>
      <c r="AJ20" s="308"/>
      <c r="AK20" s="308"/>
      <c r="AL20" s="308"/>
      <c r="AM20" s="308"/>
      <c r="AN20" s="308"/>
      <c r="AO20" s="308"/>
      <c r="AP20" s="308"/>
      <c r="AQ20" s="308"/>
    </row>
    <row r="21" spans="2:43" s="76" customFormat="1" ht="21" customHeight="1" thickBot="1" x14ac:dyDescent="0.35">
      <c r="B21" s="294"/>
      <c r="C21" s="296"/>
      <c r="D21" s="482">
        <v>2024</v>
      </c>
      <c r="E21" s="125"/>
      <c r="F21" s="125"/>
      <c r="G21" s="457"/>
      <c r="H21" s="469"/>
      <c r="I21" s="305"/>
      <c r="J21" s="309" t="s">
        <v>555</v>
      </c>
      <c r="K21" s="298"/>
      <c r="L21" s="298"/>
      <c r="M21" s="298"/>
      <c r="N21" s="299"/>
      <c r="Q21" s="308"/>
      <c r="R21" s="308"/>
      <c r="S21" s="308"/>
      <c r="T21" s="308"/>
      <c r="U21" s="308" t="s">
        <v>168</v>
      </c>
      <c r="V21" s="308"/>
      <c r="W21" s="308"/>
      <c r="X21" s="308"/>
      <c r="Y21" s="308"/>
      <c r="Z21" s="308"/>
      <c r="AA21" s="308"/>
      <c r="AB21" s="308"/>
      <c r="AC21" s="308" t="s">
        <v>49</v>
      </c>
      <c r="AD21" s="308"/>
      <c r="AE21" s="308"/>
      <c r="AF21" s="308"/>
      <c r="AG21" s="308" t="s">
        <v>321</v>
      </c>
      <c r="AH21" s="175" t="s">
        <v>331</v>
      </c>
      <c r="AI21" s="308"/>
      <c r="AJ21" s="308"/>
      <c r="AK21" s="308"/>
      <c r="AL21" s="308"/>
      <c r="AM21" s="308"/>
      <c r="AN21" s="308"/>
      <c r="AO21" s="308"/>
      <c r="AP21" s="308"/>
      <c r="AQ21" s="308"/>
    </row>
    <row r="22" spans="2:43" s="76" customFormat="1" ht="21" customHeight="1" thickBot="1" x14ac:dyDescent="0.25">
      <c r="B22" s="294"/>
      <c r="C22" s="296"/>
      <c r="D22" s="482">
        <v>2024</v>
      </c>
      <c r="E22" s="125"/>
      <c r="F22" s="125"/>
      <c r="G22" s="458"/>
      <c r="H22" s="470"/>
      <c r="I22" s="305"/>
      <c r="J22" s="511"/>
      <c r="K22" s="512"/>
      <c r="L22" s="298"/>
      <c r="M22" s="298"/>
      <c r="N22" s="299"/>
      <c r="Q22" s="308"/>
      <c r="R22" s="308"/>
      <c r="S22" s="308"/>
      <c r="T22" s="308"/>
      <c r="U22" s="308" t="s">
        <v>169</v>
      </c>
      <c r="V22" s="308"/>
      <c r="W22" s="308"/>
      <c r="X22" s="308"/>
      <c r="Y22" s="308"/>
      <c r="Z22" s="308"/>
      <c r="AA22" s="308"/>
      <c r="AB22" s="308"/>
      <c r="AC22" s="308" t="s">
        <v>167</v>
      </c>
      <c r="AD22" s="308"/>
      <c r="AE22" s="308"/>
      <c r="AF22" s="308"/>
      <c r="AG22" s="175" t="s">
        <v>322</v>
      </c>
      <c r="AH22" s="175" t="s">
        <v>332</v>
      </c>
      <c r="AI22" s="308"/>
      <c r="AJ22" s="308"/>
      <c r="AK22" s="308"/>
      <c r="AL22" s="308"/>
      <c r="AM22" s="308"/>
      <c r="AN22" s="308"/>
      <c r="AO22" s="308"/>
      <c r="AP22" s="308"/>
      <c r="AQ22" s="308"/>
    </row>
    <row r="23" spans="2:43" s="76" customFormat="1" ht="21" customHeight="1" thickBot="1" x14ac:dyDescent="0.25">
      <c r="B23" s="294"/>
      <c r="C23" s="296"/>
      <c r="D23" s="482">
        <v>2024</v>
      </c>
      <c r="E23" s="125"/>
      <c r="F23" s="125"/>
      <c r="G23" s="459"/>
      <c r="H23" s="471"/>
      <c r="I23" s="305"/>
      <c r="J23" s="513"/>
      <c r="K23" s="514"/>
      <c r="L23" s="298"/>
      <c r="M23" s="298"/>
      <c r="N23" s="299"/>
      <c r="Q23" s="308"/>
      <c r="R23" s="308"/>
      <c r="S23" s="308"/>
      <c r="T23" s="308"/>
      <c r="U23" s="308" t="s">
        <v>170</v>
      </c>
      <c r="V23" s="308"/>
      <c r="W23" s="308"/>
      <c r="X23" s="308"/>
      <c r="Y23" s="308"/>
      <c r="Z23" s="308"/>
      <c r="AA23" s="308"/>
      <c r="AB23" s="308"/>
      <c r="AC23" s="308" t="s">
        <v>50</v>
      </c>
      <c r="AD23" s="308"/>
      <c r="AE23" s="308"/>
      <c r="AF23" s="308"/>
      <c r="AG23" s="175" t="s">
        <v>413</v>
      </c>
      <c r="AH23" s="175" t="s">
        <v>333</v>
      </c>
      <c r="AI23" s="308"/>
      <c r="AJ23" s="308"/>
      <c r="AK23" s="308"/>
      <c r="AL23" s="308"/>
      <c r="AM23" s="308"/>
      <c r="AN23" s="308"/>
      <c r="AO23" s="308"/>
      <c r="AP23" s="308"/>
      <c r="AQ23" s="308"/>
    </row>
    <row r="24" spans="2:43" s="76" customFormat="1" ht="21" customHeight="1" thickBot="1" x14ac:dyDescent="0.25">
      <c r="B24" s="294"/>
      <c r="C24" s="296"/>
      <c r="D24" s="482">
        <v>2024</v>
      </c>
      <c r="E24" s="125"/>
      <c r="F24" s="125"/>
      <c r="G24" s="458"/>
      <c r="H24" s="470"/>
      <c r="I24" s="305"/>
      <c r="J24" s="513"/>
      <c r="K24" s="514"/>
      <c r="L24" s="298"/>
      <c r="M24" s="298"/>
      <c r="N24" s="299"/>
      <c r="Q24" s="308"/>
      <c r="R24" s="308"/>
      <c r="S24" s="308"/>
      <c r="T24" s="308"/>
      <c r="U24" s="308" t="s">
        <v>72</v>
      </c>
      <c r="V24" s="308"/>
      <c r="W24" s="308"/>
      <c r="X24" s="308"/>
      <c r="Y24" s="308"/>
      <c r="Z24" s="308"/>
      <c r="AA24" s="308"/>
      <c r="AB24" s="308"/>
      <c r="AC24" s="308" t="s">
        <v>51</v>
      </c>
      <c r="AD24" s="308"/>
      <c r="AE24" s="308"/>
      <c r="AF24" s="308"/>
      <c r="AG24" s="175" t="s">
        <v>323</v>
      </c>
      <c r="AH24" s="175" t="s">
        <v>334</v>
      </c>
      <c r="AI24" s="308"/>
      <c r="AJ24" s="308"/>
      <c r="AK24" s="308"/>
      <c r="AL24" s="308"/>
      <c r="AM24" s="308"/>
      <c r="AN24" s="308"/>
      <c r="AO24" s="308"/>
      <c r="AP24" s="308"/>
      <c r="AQ24" s="308"/>
    </row>
    <row r="25" spans="2:43" s="76" customFormat="1" ht="21" customHeight="1" thickBot="1" x14ac:dyDescent="0.25">
      <c r="B25" s="294"/>
      <c r="C25" s="296"/>
      <c r="D25" s="482">
        <v>2024</v>
      </c>
      <c r="E25" s="125"/>
      <c r="F25" s="125"/>
      <c r="G25" s="458"/>
      <c r="H25" s="469"/>
      <c r="I25" s="305"/>
      <c r="J25" s="513"/>
      <c r="K25" s="514"/>
      <c r="L25" s="298"/>
      <c r="M25" s="298"/>
      <c r="N25" s="299"/>
      <c r="Q25" s="308"/>
      <c r="R25" s="308"/>
      <c r="S25" s="308"/>
      <c r="T25" s="308"/>
      <c r="U25" s="308" t="s">
        <v>71</v>
      </c>
      <c r="V25" s="308"/>
      <c r="W25" s="308"/>
      <c r="X25" s="308"/>
      <c r="Y25" s="308"/>
      <c r="Z25" s="308"/>
      <c r="AA25" s="308"/>
      <c r="AB25" s="308"/>
      <c r="AC25" s="308" t="s">
        <v>52</v>
      </c>
      <c r="AD25" s="308"/>
      <c r="AE25" s="308"/>
      <c r="AF25" s="308"/>
      <c r="AG25" s="308" t="s">
        <v>324</v>
      </c>
      <c r="AH25" s="175" t="s">
        <v>335</v>
      </c>
      <c r="AI25" s="308"/>
      <c r="AJ25" s="308"/>
      <c r="AK25" s="308"/>
      <c r="AL25" s="308"/>
      <c r="AM25" s="308"/>
      <c r="AN25" s="308"/>
      <c r="AO25" s="308"/>
      <c r="AP25" s="308"/>
      <c r="AQ25" s="308"/>
    </row>
    <row r="26" spans="2:43" s="76" customFormat="1" ht="21" customHeight="1" x14ac:dyDescent="0.2">
      <c r="B26" s="294"/>
      <c r="C26" s="296"/>
      <c r="D26" s="296"/>
      <c r="E26" s="296"/>
      <c r="F26" s="296"/>
      <c r="G26" s="203" t="s">
        <v>179</v>
      </c>
      <c r="H26" s="205">
        <f>SUM(H21:H25)</f>
        <v>0</v>
      </c>
      <c r="I26" s="296"/>
      <c r="J26" s="513"/>
      <c r="K26" s="514"/>
      <c r="L26" s="298"/>
      <c r="M26" s="298"/>
      <c r="N26" s="299"/>
      <c r="Q26" s="308"/>
      <c r="R26" s="308"/>
      <c r="S26" s="308"/>
      <c r="T26" s="308"/>
      <c r="U26" s="308" t="s">
        <v>73</v>
      </c>
      <c r="V26" s="308"/>
      <c r="W26" s="308"/>
      <c r="X26" s="308"/>
      <c r="Y26" s="308"/>
      <c r="Z26" s="308"/>
      <c r="AA26" s="308"/>
      <c r="AB26" s="308"/>
      <c r="AC26" s="308" t="s">
        <v>53</v>
      </c>
      <c r="AD26" s="308"/>
      <c r="AE26" s="308"/>
      <c r="AF26" s="308"/>
      <c r="AG26" s="308" t="s">
        <v>325</v>
      </c>
      <c r="AH26" s="175" t="s">
        <v>414</v>
      </c>
      <c r="AI26" s="308"/>
      <c r="AJ26" s="308"/>
      <c r="AK26" s="308"/>
      <c r="AL26" s="308"/>
      <c r="AM26" s="308"/>
      <c r="AN26" s="308"/>
      <c r="AO26" s="308"/>
      <c r="AP26" s="308"/>
      <c r="AQ26" s="308"/>
    </row>
    <row r="27" spans="2:43" ht="21" customHeight="1" x14ac:dyDescent="0.2">
      <c r="B27" s="294"/>
      <c r="C27" s="296"/>
      <c r="D27" s="296"/>
      <c r="E27" s="296"/>
      <c r="F27" s="296"/>
      <c r="G27" s="296"/>
      <c r="H27" s="296"/>
      <c r="I27" s="296"/>
      <c r="J27" s="513"/>
      <c r="K27" s="514"/>
      <c r="L27" s="298"/>
      <c r="M27" s="298"/>
      <c r="N27" s="299"/>
      <c r="U27" s="80" t="s">
        <v>74</v>
      </c>
      <c r="AC27" s="80" t="s">
        <v>54</v>
      </c>
      <c r="AG27" s="175" t="s">
        <v>326</v>
      </c>
      <c r="AH27" s="175" t="s">
        <v>415</v>
      </c>
    </row>
    <row r="28" spans="2:43" ht="21" customHeight="1" x14ac:dyDescent="0.25">
      <c r="B28" s="294"/>
      <c r="C28" s="296"/>
      <c r="D28" s="201" t="s">
        <v>9</v>
      </c>
      <c r="E28" s="302" t="s">
        <v>12</v>
      </c>
      <c r="F28" s="540"/>
      <c r="G28" s="541"/>
      <c r="H28" s="296"/>
      <c r="I28" s="302"/>
      <c r="J28" s="513"/>
      <c r="K28" s="514"/>
      <c r="L28" s="298"/>
      <c r="M28" s="298"/>
      <c r="N28" s="299"/>
      <c r="U28" s="80" t="s">
        <v>75</v>
      </c>
      <c r="AC28" s="80" t="s">
        <v>55</v>
      </c>
      <c r="AG28" s="175" t="s">
        <v>327</v>
      </c>
      <c r="AH28" s="175" t="s">
        <v>339</v>
      </c>
    </row>
    <row r="29" spans="2:43" ht="21" customHeight="1" thickBot="1" x14ac:dyDescent="0.25">
      <c r="B29" s="294"/>
      <c r="C29" s="296"/>
      <c r="D29" s="296"/>
      <c r="E29" s="296"/>
      <c r="F29" s="296"/>
      <c r="G29" s="296"/>
      <c r="H29" s="296"/>
      <c r="I29" s="296"/>
      <c r="J29" s="513"/>
      <c r="K29" s="514"/>
      <c r="L29" s="298"/>
      <c r="M29" s="298"/>
      <c r="N29" s="299"/>
      <c r="U29" s="80" t="s">
        <v>78</v>
      </c>
      <c r="AC29" s="80" t="s">
        <v>56</v>
      </c>
      <c r="AG29" s="80" t="s">
        <v>328</v>
      </c>
      <c r="AH29" s="175" t="s">
        <v>416</v>
      </c>
    </row>
    <row r="30" spans="2:43" s="76" customFormat="1" ht="21" customHeight="1" thickBot="1" x14ac:dyDescent="0.25">
      <c r="B30" s="294"/>
      <c r="C30" s="296"/>
      <c r="D30" s="522" t="s">
        <v>4</v>
      </c>
      <c r="E30" s="522" t="s">
        <v>261</v>
      </c>
      <c r="F30" s="522" t="s">
        <v>5</v>
      </c>
      <c r="G30" s="526" t="s">
        <v>147</v>
      </c>
      <c r="H30" s="526" t="s">
        <v>6</v>
      </c>
      <c r="I30" s="528"/>
      <c r="J30" s="513"/>
      <c r="K30" s="514"/>
      <c r="L30" s="298"/>
      <c r="M30" s="298"/>
      <c r="N30" s="299"/>
      <c r="Q30" s="308"/>
      <c r="R30" s="308"/>
      <c r="S30" s="308"/>
      <c r="T30" s="308"/>
      <c r="U30" s="308" t="s">
        <v>79</v>
      </c>
      <c r="V30" s="308"/>
      <c r="W30" s="308"/>
      <c r="X30" s="308"/>
      <c r="Y30" s="308"/>
      <c r="Z30" s="308"/>
      <c r="AA30" s="308"/>
      <c r="AB30" s="308"/>
      <c r="AC30" s="308" t="s">
        <v>57</v>
      </c>
      <c r="AD30" s="308"/>
      <c r="AE30" s="308"/>
      <c r="AF30" s="308"/>
      <c r="AG30" s="80" t="s">
        <v>329</v>
      </c>
      <c r="AH30" s="175" t="s">
        <v>342</v>
      </c>
      <c r="AI30" s="308"/>
      <c r="AJ30" s="308"/>
      <c r="AK30" s="308"/>
      <c r="AL30" s="308"/>
      <c r="AM30" s="308"/>
      <c r="AN30" s="308"/>
      <c r="AO30" s="308"/>
      <c r="AP30" s="308"/>
      <c r="AQ30" s="308"/>
    </row>
    <row r="31" spans="2:43" s="76" customFormat="1" ht="21" customHeight="1" thickBot="1" x14ac:dyDescent="0.25">
      <c r="B31" s="294"/>
      <c r="C31" s="296"/>
      <c r="D31" s="522"/>
      <c r="E31" s="523"/>
      <c r="F31" s="523"/>
      <c r="G31" s="527"/>
      <c r="H31" s="526"/>
      <c r="I31" s="529"/>
      <c r="J31" s="515"/>
      <c r="K31" s="516"/>
      <c r="L31" s="298"/>
      <c r="M31" s="298"/>
      <c r="N31" s="299"/>
      <c r="Q31" s="308"/>
      <c r="R31" s="308"/>
      <c r="S31" s="308"/>
      <c r="T31" s="308"/>
      <c r="U31" s="308" t="s">
        <v>81</v>
      </c>
      <c r="V31" s="308"/>
      <c r="W31" s="308"/>
      <c r="X31" s="308"/>
      <c r="Y31" s="308"/>
      <c r="Z31" s="308"/>
      <c r="AA31" s="308"/>
      <c r="AB31" s="308"/>
      <c r="AC31" s="308" t="s">
        <v>58</v>
      </c>
      <c r="AD31" s="308"/>
      <c r="AE31" s="308"/>
      <c r="AF31" s="308"/>
      <c r="AG31" s="308" t="s">
        <v>330</v>
      </c>
      <c r="AH31" s="175" t="s">
        <v>343</v>
      </c>
      <c r="AI31" s="308"/>
      <c r="AJ31" s="308"/>
      <c r="AK31" s="308"/>
      <c r="AL31" s="308"/>
      <c r="AM31" s="308"/>
      <c r="AN31" s="308"/>
      <c r="AO31" s="308"/>
      <c r="AP31" s="308"/>
      <c r="AQ31" s="308"/>
    </row>
    <row r="32" spans="2:43" s="76" customFormat="1" ht="21" customHeight="1" thickBot="1" x14ac:dyDescent="0.25">
      <c r="B32" s="294"/>
      <c r="C32" s="296"/>
      <c r="D32" s="482">
        <v>2024</v>
      </c>
      <c r="E32" s="125"/>
      <c r="F32" s="125"/>
      <c r="G32" s="457"/>
      <c r="H32" s="469"/>
      <c r="I32" s="305"/>
      <c r="J32" s="515"/>
      <c r="K32" s="516"/>
      <c r="L32" s="298"/>
      <c r="M32" s="298"/>
      <c r="N32" s="299"/>
      <c r="Q32" s="308"/>
      <c r="R32" s="308"/>
      <c r="S32" s="308"/>
      <c r="T32" s="308"/>
      <c r="U32" s="308" t="s">
        <v>82</v>
      </c>
      <c r="V32" s="308"/>
      <c r="W32" s="308"/>
      <c r="X32" s="308"/>
      <c r="Y32" s="308"/>
      <c r="Z32" s="308"/>
      <c r="AA32" s="308"/>
      <c r="AB32" s="308"/>
      <c r="AC32" s="308" t="s">
        <v>59</v>
      </c>
      <c r="AD32" s="308"/>
      <c r="AE32" s="308"/>
      <c r="AF32" s="308"/>
      <c r="AG32" s="175" t="s">
        <v>331</v>
      </c>
      <c r="AH32" s="175" t="s">
        <v>344</v>
      </c>
      <c r="AI32" s="308"/>
      <c r="AJ32" s="308"/>
      <c r="AK32" s="308"/>
      <c r="AL32" s="308"/>
      <c r="AM32" s="308"/>
      <c r="AN32" s="308"/>
      <c r="AO32" s="308"/>
      <c r="AP32" s="308"/>
      <c r="AQ32" s="308"/>
    </row>
    <row r="33" spans="2:43" s="76" customFormat="1" ht="21" customHeight="1" thickBot="1" x14ac:dyDescent="0.25">
      <c r="B33" s="294"/>
      <c r="C33" s="296"/>
      <c r="D33" s="482">
        <v>2024</v>
      </c>
      <c r="E33" s="125"/>
      <c r="F33" s="125"/>
      <c r="G33" s="458"/>
      <c r="H33" s="470"/>
      <c r="I33" s="305"/>
      <c r="J33" s="515"/>
      <c r="K33" s="516"/>
      <c r="L33" s="298"/>
      <c r="M33" s="298"/>
      <c r="N33" s="299"/>
      <c r="Q33" s="308"/>
      <c r="R33" s="308"/>
      <c r="S33" s="308"/>
      <c r="T33" s="308"/>
      <c r="U33" s="308" t="s">
        <v>233</v>
      </c>
      <c r="V33" s="308"/>
      <c r="W33" s="308"/>
      <c r="X33" s="308"/>
      <c r="Y33" s="308"/>
      <c r="Z33" s="308"/>
      <c r="AA33" s="308"/>
      <c r="AB33" s="308"/>
      <c r="AC33" s="308" t="s">
        <v>60</v>
      </c>
      <c r="AD33" s="308"/>
      <c r="AE33" s="308"/>
      <c r="AF33" s="308"/>
      <c r="AG33" s="175" t="s">
        <v>332</v>
      </c>
      <c r="AH33" s="175" t="s">
        <v>345</v>
      </c>
      <c r="AI33" s="308"/>
      <c r="AJ33" s="308"/>
      <c r="AK33" s="308"/>
      <c r="AL33" s="308"/>
      <c r="AM33" s="308"/>
      <c r="AN33" s="308"/>
      <c r="AO33" s="308"/>
      <c r="AP33" s="308"/>
      <c r="AQ33" s="308"/>
    </row>
    <row r="34" spans="2:43" s="76" customFormat="1" ht="21" customHeight="1" thickBot="1" x14ac:dyDescent="0.25">
      <c r="B34" s="294"/>
      <c r="C34" s="296"/>
      <c r="D34" s="482">
        <v>2024</v>
      </c>
      <c r="E34" s="125"/>
      <c r="F34" s="125"/>
      <c r="G34" s="459"/>
      <c r="H34" s="471"/>
      <c r="I34" s="305"/>
      <c r="J34" s="310"/>
      <c r="K34" s="310"/>
      <c r="L34" s="298"/>
      <c r="M34" s="298"/>
      <c r="N34" s="299"/>
      <c r="Q34" s="308"/>
      <c r="R34" s="308"/>
      <c r="S34" s="308"/>
      <c r="T34" s="308"/>
      <c r="U34" s="308" t="s">
        <v>84</v>
      </c>
      <c r="V34" s="308"/>
      <c r="W34" s="308"/>
      <c r="X34" s="308"/>
      <c r="Y34" s="308"/>
      <c r="Z34" s="308"/>
      <c r="AA34" s="308"/>
      <c r="AB34" s="308"/>
      <c r="AC34" s="308" t="s">
        <v>61</v>
      </c>
      <c r="AD34" s="308"/>
      <c r="AE34" s="308"/>
      <c r="AF34" s="308"/>
      <c r="AG34" s="175" t="s">
        <v>333</v>
      </c>
      <c r="AH34" s="175" t="s">
        <v>346</v>
      </c>
      <c r="AI34" s="308"/>
      <c r="AJ34" s="308"/>
      <c r="AK34" s="308"/>
      <c r="AL34" s="308"/>
      <c r="AM34" s="308"/>
      <c r="AN34" s="308"/>
      <c r="AO34" s="308"/>
      <c r="AP34" s="308"/>
      <c r="AQ34" s="308"/>
    </row>
    <row r="35" spans="2:43" s="76" customFormat="1" ht="21" customHeight="1" thickBot="1" x14ac:dyDescent="0.25">
      <c r="B35" s="294"/>
      <c r="C35" s="296"/>
      <c r="D35" s="482">
        <v>2024</v>
      </c>
      <c r="E35" s="125"/>
      <c r="F35" s="125"/>
      <c r="G35" s="458"/>
      <c r="H35" s="470"/>
      <c r="I35" s="305"/>
      <c r="J35" s="310"/>
      <c r="K35" s="310"/>
      <c r="L35" s="298"/>
      <c r="M35" s="298"/>
      <c r="N35" s="299"/>
      <c r="Q35" s="308"/>
      <c r="R35" s="308"/>
      <c r="S35" s="308"/>
      <c r="T35" s="308"/>
      <c r="U35" s="308" t="s">
        <v>85</v>
      </c>
      <c r="V35" s="308"/>
      <c r="W35" s="308"/>
      <c r="X35" s="308"/>
      <c r="Y35" s="308"/>
      <c r="Z35" s="308"/>
      <c r="AA35" s="308"/>
      <c r="AB35" s="308"/>
      <c r="AC35" s="308" t="s">
        <v>62</v>
      </c>
      <c r="AD35" s="308"/>
      <c r="AE35" s="308"/>
      <c r="AF35" s="308"/>
      <c r="AG35" s="175" t="s">
        <v>334</v>
      </c>
      <c r="AH35" s="175" t="s">
        <v>347</v>
      </c>
      <c r="AI35" s="308"/>
      <c r="AJ35" s="308"/>
      <c r="AK35" s="308"/>
      <c r="AL35" s="308"/>
      <c r="AM35" s="308"/>
      <c r="AN35" s="308"/>
      <c r="AO35" s="308"/>
      <c r="AP35" s="308"/>
      <c r="AQ35" s="308"/>
    </row>
    <row r="36" spans="2:43" s="76" customFormat="1" ht="21" customHeight="1" thickBot="1" x14ac:dyDescent="0.25">
      <c r="B36" s="294"/>
      <c r="C36" s="296"/>
      <c r="D36" s="482">
        <v>2024</v>
      </c>
      <c r="E36" s="125"/>
      <c r="F36" s="125"/>
      <c r="G36" s="458"/>
      <c r="H36" s="469"/>
      <c r="I36" s="305"/>
      <c r="J36" s="310"/>
      <c r="K36" s="310"/>
      <c r="L36" s="298"/>
      <c r="M36" s="298"/>
      <c r="N36" s="299"/>
      <c r="Q36" s="308"/>
      <c r="R36" s="308"/>
      <c r="S36" s="308"/>
      <c r="T36" s="308"/>
      <c r="U36" s="308" t="s">
        <v>87</v>
      </c>
      <c r="V36" s="308"/>
      <c r="W36" s="308"/>
      <c r="X36" s="308"/>
      <c r="Y36" s="308"/>
      <c r="Z36" s="308"/>
      <c r="AA36" s="308"/>
      <c r="AB36" s="308"/>
      <c r="AC36" s="308" t="s">
        <v>63</v>
      </c>
      <c r="AD36" s="308"/>
      <c r="AE36" s="308"/>
      <c r="AF36" s="308"/>
      <c r="AG36" s="175" t="s">
        <v>335</v>
      </c>
      <c r="AH36" s="175" t="s">
        <v>348</v>
      </c>
      <c r="AI36" s="308"/>
      <c r="AJ36" s="308"/>
      <c r="AK36" s="308"/>
      <c r="AL36" s="308"/>
      <c r="AM36" s="308"/>
      <c r="AN36" s="308"/>
      <c r="AO36" s="308"/>
      <c r="AP36" s="308"/>
      <c r="AQ36" s="308"/>
    </row>
    <row r="37" spans="2:43" s="76" customFormat="1" ht="21" customHeight="1" x14ac:dyDescent="0.25">
      <c r="B37" s="294"/>
      <c r="C37" s="296"/>
      <c r="D37" s="296"/>
      <c r="E37" s="296"/>
      <c r="F37" s="296"/>
      <c r="G37" s="203" t="s">
        <v>179</v>
      </c>
      <c r="H37" s="205">
        <f>SUM(H32:H36)</f>
        <v>0</v>
      </c>
      <c r="I37" s="296"/>
      <c r="J37" s="199"/>
      <c r="K37" s="200"/>
      <c r="L37" s="298"/>
      <c r="M37" s="298"/>
      <c r="N37" s="299"/>
      <c r="Q37" s="308"/>
      <c r="R37" s="308"/>
      <c r="S37" s="308"/>
      <c r="T37" s="308"/>
      <c r="U37" s="308" t="s">
        <v>88</v>
      </c>
      <c r="V37" s="308"/>
      <c r="W37" s="308"/>
      <c r="X37" s="308"/>
      <c r="Y37" s="308"/>
      <c r="Z37" s="308"/>
      <c r="AA37" s="308"/>
      <c r="AB37" s="308"/>
      <c r="AC37" s="308" t="s">
        <v>64</v>
      </c>
      <c r="AD37" s="308"/>
      <c r="AE37" s="308"/>
      <c r="AF37" s="308"/>
      <c r="AG37" s="308" t="s">
        <v>336</v>
      </c>
      <c r="AH37" s="175" t="s">
        <v>349</v>
      </c>
      <c r="AI37" s="308"/>
      <c r="AJ37" s="308"/>
      <c r="AK37" s="308"/>
      <c r="AL37" s="308"/>
      <c r="AM37" s="308"/>
      <c r="AN37" s="308"/>
      <c r="AO37" s="308"/>
      <c r="AP37" s="308"/>
      <c r="AQ37" s="308"/>
    </row>
    <row r="38" spans="2:43" ht="21" customHeight="1" x14ac:dyDescent="0.2">
      <c r="B38" s="294"/>
      <c r="C38" s="296"/>
      <c r="D38" s="296"/>
      <c r="E38" s="296"/>
      <c r="F38" s="296"/>
      <c r="G38" s="296"/>
      <c r="H38" s="296"/>
      <c r="I38" s="296"/>
      <c r="J38" s="297"/>
      <c r="K38" s="297"/>
      <c r="L38" s="298"/>
      <c r="M38" s="298"/>
      <c r="N38" s="299"/>
      <c r="U38" s="80" t="s">
        <v>90</v>
      </c>
      <c r="AC38" s="80" t="s">
        <v>65</v>
      </c>
      <c r="AG38" s="308" t="s">
        <v>337</v>
      </c>
      <c r="AH38" s="175" t="s">
        <v>350</v>
      </c>
    </row>
    <row r="39" spans="2:43" ht="21" customHeight="1" x14ac:dyDescent="0.25">
      <c r="B39" s="294"/>
      <c r="C39" s="296"/>
      <c r="D39" s="201" t="s">
        <v>10</v>
      </c>
      <c r="E39" s="302" t="s">
        <v>12</v>
      </c>
      <c r="F39" s="540"/>
      <c r="G39" s="541"/>
      <c r="H39" s="296"/>
      <c r="I39" s="302"/>
      <c r="J39" s="304"/>
      <c r="K39" s="304"/>
      <c r="L39" s="298"/>
      <c r="M39" s="298"/>
      <c r="N39" s="299"/>
      <c r="U39" s="80" t="s">
        <v>92</v>
      </c>
      <c r="AC39" s="80" t="s">
        <v>66</v>
      </c>
      <c r="AG39" s="80" t="s">
        <v>338</v>
      </c>
      <c r="AH39" s="175" t="s">
        <v>351</v>
      </c>
    </row>
    <row r="40" spans="2:43" ht="21" customHeight="1" thickBot="1" x14ac:dyDescent="0.25">
      <c r="B40" s="294"/>
      <c r="C40" s="296"/>
      <c r="D40" s="296"/>
      <c r="E40" s="296"/>
      <c r="F40" s="296"/>
      <c r="G40" s="296"/>
      <c r="H40" s="296"/>
      <c r="I40" s="296"/>
      <c r="J40" s="297"/>
      <c r="K40" s="297"/>
      <c r="L40" s="298"/>
      <c r="M40" s="298"/>
      <c r="N40" s="299"/>
      <c r="U40" s="80" t="s">
        <v>95</v>
      </c>
      <c r="AC40" s="80" t="s">
        <v>67</v>
      </c>
      <c r="AG40" s="175" t="s">
        <v>414</v>
      </c>
      <c r="AH40" s="175" t="s">
        <v>417</v>
      </c>
    </row>
    <row r="41" spans="2:43" s="76" customFormat="1" ht="21" customHeight="1" thickBot="1" x14ac:dyDescent="0.25">
      <c r="B41" s="294"/>
      <c r="C41" s="296"/>
      <c r="D41" s="522" t="s">
        <v>4</v>
      </c>
      <c r="E41" s="522" t="s">
        <v>261</v>
      </c>
      <c r="F41" s="522" t="s">
        <v>5</v>
      </c>
      <c r="G41" s="526" t="s">
        <v>147</v>
      </c>
      <c r="H41" s="526" t="s">
        <v>6</v>
      </c>
      <c r="I41" s="528"/>
      <c r="J41" s="524"/>
      <c r="K41" s="524"/>
      <c r="L41" s="298"/>
      <c r="M41" s="298"/>
      <c r="N41" s="299"/>
      <c r="Q41" s="308"/>
      <c r="R41" s="308"/>
      <c r="S41" s="308"/>
      <c r="T41" s="308"/>
      <c r="U41" s="308" t="s">
        <v>99</v>
      </c>
      <c r="V41" s="308"/>
      <c r="W41" s="308"/>
      <c r="X41" s="308"/>
      <c r="Y41" s="308"/>
      <c r="Z41" s="308"/>
      <c r="AA41" s="308"/>
      <c r="AB41" s="308"/>
      <c r="AC41" s="308" t="s">
        <v>232</v>
      </c>
      <c r="AD41" s="308"/>
      <c r="AE41" s="308"/>
      <c r="AF41" s="308"/>
      <c r="AG41" s="175" t="s">
        <v>415</v>
      </c>
      <c r="AH41" s="175" t="s">
        <v>352</v>
      </c>
      <c r="AI41" s="308"/>
      <c r="AJ41" s="308"/>
      <c r="AK41" s="308"/>
      <c r="AL41" s="308"/>
      <c r="AM41" s="308"/>
      <c r="AN41" s="308"/>
      <c r="AO41" s="308"/>
      <c r="AP41" s="308"/>
      <c r="AQ41" s="308"/>
    </row>
    <row r="42" spans="2:43" s="76" customFormat="1" ht="21" customHeight="1" thickBot="1" x14ac:dyDescent="0.25">
      <c r="B42" s="294"/>
      <c r="C42" s="296"/>
      <c r="D42" s="522"/>
      <c r="E42" s="523"/>
      <c r="F42" s="523"/>
      <c r="G42" s="527"/>
      <c r="H42" s="526"/>
      <c r="I42" s="529"/>
      <c r="J42" s="525"/>
      <c r="K42" s="524"/>
      <c r="L42" s="298"/>
      <c r="M42" s="298"/>
      <c r="N42" s="299"/>
      <c r="Q42" s="308"/>
      <c r="R42" s="308"/>
      <c r="S42" s="308"/>
      <c r="T42" s="308"/>
      <c r="U42" s="308" t="s">
        <v>100</v>
      </c>
      <c r="V42" s="308"/>
      <c r="W42" s="308"/>
      <c r="X42" s="308"/>
      <c r="Y42" s="308"/>
      <c r="Z42" s="308"/>
      <c r="AA42" s="308"/>
      <c r="AB42" s="308"/>
      <c r="AC42" s="308" t="s">
        <v>68</v>
      </c>
      <c r="AD42" s="308"/>
      <c r="AE42" s="308"/>
      <c r="AF42" s="308"/>
      <c r="AG42" s="175" t="s">
        <v>339</v>
      </c>
      <c r="AH42" s="175" t="s">
        <v>355</v>
      </c>
      <c r="AI42" s="308"/>
      <c r="AJ42" s="308"/>
      <c r="AK42" s="308"/>
      <c r="AL42" s="308"/>
      <c r="AM42" s="308"/>
      <c r="AN42" s="308"/>
      <c r="AO42" s="308"/>
      <c r="AP42" s="308"/>
      <c r="AQ42" s="308"/>
    </row>
    <row r="43" spans="2:43" s="76" customFormat="1" ht="21" customHeight="1" thickBot="1" x14ac:dyDescent="0.25">
      <c r="B43" s="294"/>
      <c r="C43" s="296"/>
      <c r="D43" s="482">
        <v>2024</v>
      </c>
      <c r="E43" s="125"/>
      <c r="F43" s="125"/>
      <c r="G43" s="457"/>
      <c r="H43" s="469"/>
      <c r="I43" s="305"/>
      <c r="J43" s="310"/>
      <c r="K43" s="310"/>
      <c r="L43" s="298"/>
      <c r="M43" s="298"/>
      <c r="N43" s="299"/>
      <c r="Q43" s="308"/>
      <c r="R43" s="308"/>
      <c r="S43" s="308"/>
      <c r="T43" s="308"/>
      <c r="U43" s="308" t="s">
        <v>101</v>
      </c>
      <c r="V43" s="308"/>
      <c r="W43" s="308"/>
      <c r="X43" s="308"/>
      <c r="Y43" s="308"/>
      <c r="Z43" s="308"/>
      <c r="AA43" s="308"/>
      <c r="AB43" s="308"/>
      <c r="AC43" s="308" t="s">
        <v>69</v>
      </c>
      <c r="AD43" s="308"/>
      <c r="AE43" s="308"/>
      <c r="AF43" s="308"/>
      <c r="AG43" s="308" t="s">
        <v>340</v>
      </c>
      <c r="AH43" s="175" t="s">
        <v>357</v>
      </c>
      <c r="AI43" s="308"/>
      <c r="AJ43" s="308"/>
      <c r="AK43" s="308"/>
      <c r="AL43" s="308"/>
      <c r="AM43" s="308"/>
      <c r="AN43" s="308"/>
      <c r="AO43" s="308"/>
      <c r="AP43" s="308"/>
      <c r="AQ43" s="308"/>
    </row>
    <row r="44" spans="2:43" s="76" customFormat="1" ht="21" customHeight="1" thickBot="1" x14ac:dyDescent="0.25">
      <c r="B44" s="294"/>
      <c r="C44" s="296"/>
      <c r="D44" s="482">
        <v>2024</v>
      </c>
      <c r="E44" s="125"/>
      <c r="F44" s="125"/>
      <c r="G44" s="458"/>
      <c r="H44" s="470"/>
      <c r="I44" s="305"/>
      <c r="J44" s="310"/>
      <c r="K44" s="310"/>
      <c r="L44" s="298"/>
      <c r="M44" s="298"/>
      <c r="N44" s="299"/>
      <c r="Q44" s="308"/>
      <c r="R44" s="308"/>
      <c r="S44" s="308"/>
      <c r="T44" s="308"/>
      <c r="U44" s="308" t="s">
        <v>106</v>
      </c>
      <c r="V44" s="308"/>
      <c r="W44" s="308"/>
      <c r="X44" s="308"/>
      <c r="Y44" s="308"/>
      <c r="Z44" s="308"/>
      <c r="AA44" s="308"/>
      <c r="AB44" s="308"/>
      <c r="AC44" s="308" t="s">
        <v>70</v>
      </c>
      <c r="AD44" s="308"/>
      <c r="AE44" s="308"/>
      <c r="AF44" s="308"/>
      <c r="AG44" s="308" t="s">
        <v>341</v>
      </c>
      <c r="AH44" s="175" t="s">
        <v>360</v>
      </c>
      <c r="AI44" s="308"/>
      <c r="AJ44" s="308"/>
      <c r="AK44" s="308"/>
      <c r="AL44" s="308"/>
      <c r="AM44" s="308"/>
      <c r="AN44" s="308"/>
      <c r="AO44" s="308"/>
      <c r="AP44" s="308"/>
      <c r="AQ44" s="308"/>
    </row>
    <row r="45" spans="2:43" s="76" customFormat="1" ht="21" customHeight="1" thickBot="1" x14ac:dyDescent="0.25">
      <c r="B45" s="294"/>
      <c r="C45" s="296"/>
      <c r="D45" s="482">
        <v>2024</v>
      </c>
      <c r="E45" s="125"/>
      <c r="F45" s="125"/>
      <c r="G45" s="459"/>
      <c r="H45" s="471"/>
      <c r="I45" s="305"/>
      <c r="J45" s="310"/>
      <c r="K45" s="310"/>
      <c r="L45" s="298"/>
      <c r="M45" s="298"/>
      <c r="N45" s="299"/>
      <c r="Q45" s="308"/>
      <c r="R45" s="308"/>
      <c r="S45" s="308"/>
      <c r="T45" s="308"/>
      <c r="U45" s="308" t="s">
        <v>107</v>
      </c>
      <c r="V45" s="308"/>
      <c r="W45" s="308"/>
      <c r="X45" s="308"/>
      <c r="Y45" s="308"/>
      <c r="Z45" s="308"/>
      <c r="AA45" s="308"/>
      <c r="AB45" s="308"/>
      <c r="AC45" s="308" t="s">
        <v>168</v>
      </c>
      <c r="AD45" s="308"/>
      <c r="AE45" s="308"/>
      <c r="AF45" s="308"/>
      <c r="AG45" s="175" t="s">
        <v>416</v>
      </c>
      <c r="AH45" s="175" t="s">
        <v>361</v>
      </c>
      <c r="AI45" s="308"/>
      <c r="AJ45" s="308"/>
      <c r="AK45" s="308"/>
      <c r="AL45" s="308"/>
      <c r="AM45" s="308"/>
      <c r="AN45" s="308"/>
      <c r="AO45" s="308"/>
      <c r="AP45" s="308"/>
      <c r="AQ45" s="308"/>
    </row>
    <row r="46" spans="2:43" s="76" customFormat="1" ht="21" customHeight="1" thickBot="1" x14ac:dyDescent="0.25">
      <c r="B46" s="294"/>
      <c r="C46" s="296"/>
      <c r="D46" s="482">
        <v>2024</v>
      </c>
      <c r="E46" s="125"/>
      <c r="F46" s="125"/>
      <c r="G46" s="458"/>
      <c r="H46" s="470"/>
      <c r="I46" s="305"/>
      <c r="J46" s="310"/>
      <c r="K46" s="310"/>
      <c r="L46" s="298"/>
      <c r="M46" s="298"/>
      <c r="N46" s="299"/>
      <c r="Q46" s="308"/>
      <c r="R46" s="308"/>
      <c r="S46" s="308"/>
      <c r="T46" s="308"/>
      <c r="U46" s="308" t="s">
        <v>109</v>
      </c>
      <c r="V46" s="308"/>
      <c r="W46" s="308"/>
      <c r="X46" s="308"/>
      <c r="Y46" s="308"/>
      <c r="Z46" s="308"/>
      <c r="AA46" s="308"/>
      <c r="AB46" s="308"/>
      <c r="AC46" s="308" t="s">
        <v>169</v>
      </c>
      <c r="AD46" s="308"/>
      <c r="AE46" s="308"/>
      <c r="AF46" s="308"/>
      <c r="AG46" s="175" t="s">
        <v>342</v>
      </c>
      <c r="AH46" s="175" t="s">
        <v>363</v>
      </c>
      <c r="AI46" s="308"/>
      <c r="AJ46" s="308"/>
      <c r="AK46" s="308"/>
      <c r="AL46" s="308"/>
      <c r="AM46" s="308"/>
      <c r="AN46" s="308"/>
      <c r="AO46" s="308"/>
      <c r="AP46" s="308"/>
      <c r="AQ46" s="308"/>
    </row>
    <row r="47" spans="2:43" s="76" customFormat="1" ht="21" customHeight="1" thickBot="1" x14ac:dyDescent="0.25">
      <c r="B47" s="294"/>
      <c r="C47" s="296"/>
      <c r="D47" s="482">
        <v>2024</v>
      </c>
      <c r="E47" s="125"/>
      <c r="F47" s="125"/>
      <c r="G47" s="458"/>
      <c r="H47" s="469"/>
      <c r="I47" s="305"/>
      <c r="J47" s="310"/>
      <c r="K47" s="310"/>
      <c r="L47" s="298"/>
      <c r="M47" s="298"/>
      <c r="N47" s="299"/>
      <c r="Q47" s="308"/>
      <c r="R47" s="308"/>
      <c r="S47" s="308"/>
      <c r="T47" s="308"/>
      <c r="U47" s="308" t="s">
        <v>110</v>
      </c>
      <c r="V47" s="308"/>
      <c r="W47" s="308"/>
      <c r="X47" s="308"/>
      <c r="Y47" s="308"/>
      <c r="Z47" s="308"/>
      <c r="AA47" s="308"/>
      <c r="AB47" s="308"/>
      <c r="AC47" s="308" t="s">
        <v>170</v>
      </c>
      <c r="AD47" s="308"/>
      <c r="AE47" s="308"/>
      <c r="AF47" s="308"/>
      <c r="AG47" s="175" t="s">
        <v>343</v>
      </c>
      <c r="AH47" s="175" t="s">
        <v>364</v>
      </c>
      <c r="AI47" s="308"/>
      <c r="AJ47" s="308"/>
      <c r="AK47" s="308"/>
      <c r="AL47" s="308"/>
      <c r="AM47" s="308"/>
      <c r="AN47" s="308"/>
      <c r="AO47" s="308"/>
      <c r="AP47" s="308"/>
      <c r="AQ47" s="308"/>
    </row>
    <row r="48" spans="2:43" s="76" customFormat="1" ht="21" customHeight="1" x14ac:dyDescent="0.25">
      <c r="B48" s="294"/>
      <c r="C48" s="296"/>
      <c r="D48" s="296"/>
      <c r="E48" s="296"/>
      <c r="F48" s="296"/>
      <c r="G48" s="203" t="s">
        <v>179</v>
      </c>
      <c r="H48" s="205">
        <f>SUM(H43:H47)</f>
        <v>0</v>
      </c>
      <c r="I48" s="296"/>
      <c r="J48" s="199"/>
      <c r="K48" s="200"/>
      <c r="L48" s="298"/>
      <c r="M48" s="298"/>
      <c r="N48" s="299"/>
      <c r="Q48" s="308"/>
      <c r="R48" s="308"/>
      <c r="S48" s="308"/>
      <c r="T48" s="308"/>
      <c r="U48" s="308" t="s">
        <v>171</v>
      </c>
      <c r="V48" s="308"/>
      <c r="W48" s="308"/>
      <c r="X48" s="308"/>
      <c r="Y48" s="308"/>
      <c r="Z48" s="308"/>
      <c r="AA48" s="308"/>
      <c r="AB48" s="308"/>
      <c r="AC48" s="308" t="s">
        <v>71</v>
      </c>
      <c r="AD48" s="308"/>
      <c r="AE48" s="308"/>
      <c r="AF48" s="308"/>
      <c r="AG48" s="175" t="s">
        <v>344</v>
      </c>
      <c r="AH48" s="175" t="s">
        <v>418</v>
      </c>
      <c r="AI48" s="308"/>
      <c r="AJ48" s="308"/>
      <c r="AK48" s="308"/>
      <c r="AL48" s="308"/>
      <c r="AM48" s="308"/>
      <c r="AN48" s="308"/>
      <c r="AO48" s="308"/>
      <c r="AP48" s="308"/>
      <c r="AQ48" s="308"/>
    </row>
    <row r="49" spans="2:43" ht="21" customHeight="1" x14ac:dyDescent="0.2">
      <c r="B49" s="294"/>
      <c r="C49" s="296"/>
      <c r="D49" s="296"/>
      <c r="E49" s="296"/>
      <c r="F49" s="296"/>
      <c r="G49" s="296"/>
      <c r="H49" s="296"/>
      <c r="I49" s="296"/>
      <c r="J49" s="297"/>
      <c r="K49" s="297"/>
      <c r="L49" s="298"/>
      <c r="M49" s="298"/>
      <c r="N49" s="299"/>
      <c r="U49" s="80" t="s">
        <v>172</v>
      </c>
      <c r="AC49" s="80" t="s">
        <v>72</v>
      </c>
      <c r="AG49" s="175" t="s">
        <v>345</v>
      </c>
      <c r="AH49" s="175" t="s">
        <v>365</v>
      </c>
    </row>
    <row r="50" spans="2:43" ht="21" customHeight="1" x14ac:dyDescent="0.25">
      <c r="B50" s="294"/>
      <c r="C50" s="296"/>
      <c r="D50" s="201" t="s">
        <v>11</v>
      </c>
      <c r="E50" s="302" t="s">
        <v>12</v>
      </c>
      <c r="F50" s="540"/>
      <c r="G50" s="541"/>
      <c r="H50" s="296"/>
      <c r="I50" s="302"/>
      <c r="J50" s="304"/>
      <c r="K50" s="304"/>
      <c r="L50" s="298"/>
      <c r="M50" s="298"/>
      <c r="N50" s="299"/>
      <c r="U50" s="80" t="s">
        <v>112</v>
      </c>
      <c r="AC50" s="80" t="s">
        <v>74</v>
      </c>
      <c r="AG50" s="175" t="s">
        <v>346</v>
      </c>
      <c r="AH50" s="175" t="s">
        <v>366</v>
      </c>
    </row>
    <row r="51" spans="2:43" ht="21" customHeight="1" thickBot="1" x14ac:dyDescent="0.25">
      <c r="B51" s="294"/>
      <c r="C51" s="296"/>
      <c r="D51" s="296"/>
      <c r="E51" s="296"/>
      <c r="F51" s="296"/>
      <c r="G51" s="296"/>
      <c r="H51" s="296"/>
      <c r="I51" s="296"/>
      <c r="J51" s="297"/>
      <c r="K51" s="297"/>
      <c r="L51" s="298"/>
      <c r="M51" s="298"/>
      <c r="N51" s="299"/>
      <c r="U51" s="80" t="s">
        <v>114</v>
      </c>
      <c r="AC51" s="80" t="s">
        <v>73</v>
      </c>
      <c r="AG51" s="175" t="s">
        <v>347</v>
      </c>
      <c r="AH51" s="175" t="s">
        <v>367</v>
      </c>
    </row>
    <row r="52" spans="2:43" s="76" customFormat="1" ht="21" customHeight="1" thickBot="1" x14ac:dyDescent="0.25">
      <c r="B52" s="294"/>
      <c r="C52" s="296"/>
      <c r="D52" s="522" t="s">
        <v>4</v>
      </c>
      <c r="E52" s="522" t="s">
        <v>261</v>
      </c>
      <c r="F52" s="522" t="s">
        <v>5</v>
      </c>
      <c r="G52" s="526" t="s">
        <v>147</v>
      </c>
      <c r="H52" s="526" t="s">
        <v>6</v>
      </c>
      <c r="I52" s="528"/>
      <c r="J52" s="524"/>
      <c r="K52" s="524"/>
      <c r="L52" s="298"/>
      <c r="M52" s="298"/>
      <c r="N52" s="299"/>
      <c r="Q52" s="308"/>
      <c r="R52" s="308"/>
      <c r="S52" s="308"/>
      <c r="T52" s="308"/>
      <c r="U52" s="308" t="s">
        <v>115</v>
      </c>
      <c r="V52" s="308"/>
      <c r="W52" s="308"/>
      <c r="X52" s="308"/>
      <c r="Y52" s="308"/>
      <c r="Z52" s="308"/>
      <c r="AA52" s="308"/>
      <c r="AB52" s="308"/>
      <c r="AC52" s="308" t="s">
        <v>75</v>
      </c>
      <c r="AD52" s="308"/>
      <c r="AE52" s="308"/>
      <c r="AF52" s="308"/>
      <c r="AG52" s="175" t="s">
        <v>348</v>
      </c>
      <c r="AH52" s="175" t="s">
        <v>368</v>
      </c>
      <c r="AI52" s="308"/>
      <c r="AJ52" s="308"/>
      <c r="AK52" s="308"/>
      <c r="AL52" s="308"/>
      <c r="AM52" s="308"/>
      <c r="AN52" s="308"/>
      <c r="AO52" s="308"/>
      <c r="AP52" s="308"/>
      <c r="AQ52" s="308"/>
    </row>
    <row r="53" spans="2:43" s="76" customFormat="1" ht="21" customHeight="1" thickBot="1" x14ac:dyDescent="0.25">
      <c r="B53" s="294"/>
      <c r="C53" s="296"/>
      <c r="D53" s="522"/>
      <c r="E53" s="523"/>
      <c r="F53" s="523"/>
      <c r="G53" s="527"/>
      <c r="H53" s="526"/>
      <c r="I53" s="529"/>
      <c r="J53" s="525"/>
      <c r="K53" s="524"/>
      <c r="L53" s="298"/>
      <c r="M53" s="298"/>
      <c r="N53" s="299"/>
      <c r="Q53" s="308"/>
      <c r="R53" s="308"/>
      <c r="S53" s="308"/>
      <c r="T53" s="308"/>
      <c r="U53" s="308" t="s">
        <v>116</v>
      </c>
      <c r="V53" s="308"/>
      <c r="W53" s="308"/>
      <c r="X53" s="308"/>
      <c r="Y53" s="308"/>
      <c r="Z53" s="308"/>
      <c r="AA53" s="308"/>
      <c r="AB53" s="308"/>
      <c r="AC53" s="308" t="s">
        <v>76</v>
      </c>
      <c r="AD53" s="308"/>
      <c r="AE53" s="308"/>
      <c r="AF53" s="308"/>
      <c r="AG53" s="175" t="s">
        <v>349</v>
      </c>
      <c r="AH53" s="175" t="s">
        <v>369</v>
      </c>
      <c r="AI53" s="308"/>
      <c r="AJ53" s="308"/>
      <c r="AK53" s="308"/>
      <c r="AL53" s="308"/>
      <c r="AM53" s="308"/>
      <c r="AN53" s="308"/>
      <c r="AO53" s="308"/>
      <c r="AP53" s="308"/>
      <c r="AQ53" s="308"/>
    </row>
    <row r="54" spans="2:43" s="76" customFormat="1" ht="21" customHeight="1" thickBot="1" x14ac:dyDescent="0.25">
      <c r="B54" s="294"/>
      <c r="C54" s="296"/>
      <c r="D54" s="482">
        <v>2024</v>
      </c>
      <c r="E54" s="125"/>
      <c r="F54" s="125"/>
      <c r="G54" s="457"/>
      <c r="H54" s="469"/>
      <c r="I54" s="305"/>
      <c r="J54" s="310"/>
      <c r="K54" s="310"/>
      <c r="L54" s="298"/>
      <c r="M54" s="298"/>
      <c r="N54" s="299"/>
      <c r="Q54" s="308"/>
      <c r="R54" s="308"/>
      <c r="S54" s="308"/>
      <c r="T54" s="308"/>
      <c r="U54" s="308" t="s">
        <v>173</v>
      </c>
      <c r="V54" s="308"/>
      <c r="W54" s="308"/>
      <c r="X54" s="308"/>
      <c r="Y54" s="308"/>
      <c r="Z54" s="308"/>
      <c r="AA54" s="308"/>
      <c r="AB54" s="308"/>
      <c r="AC54" s="308" t="s">
        <v>77</v>
      </c>
      <c r="AD54" s="308"/>
      <c r="AE54" s="308"/>
      <c r="AF54" s="308"/>
      <c r="AG54" s="175" t="s">
        <v>350</v>
      </c>
      <c r="AH54" s="175" t="s">
        <v>370</v>
      </c>
      <c r="AI54" s="308"/>
      <c r="AJ54" s="308"/>
      <c r="AK54" s="308"/>
      <c r="AL54" s="308"/>
      <c r="AM54" s="308"/>
      <c r="AN54" s="308"/>
      <c r="AO54" s="308"/>
      <c r="AP54" s="308"/>
      <c r="AQ54" s="308"/>
    </row>
    <row r="55" spans="2:43" s="76" customFormat="1" ht="21" customHeight="1" thickBot="1" x14ac:dyDescent="0.25">
      <c r="B55" s="294"/>
      <c r="C55" s="296"/>
      <c r="D55" s="482">
        <v>2024</v>
      </c>
      <c r="E55" s="125"/>
      <c r="F55" s="125"/>
      <c r="G55" s="458"/>
      <c r="H55" s="470"/>
      <c r="I55" s="305"/>
      <c r="J55" s="310"/>
      <c r="K55" s="310"/>
      <c r="L55" s="298"/>
      <c r="M55" s="298"/>
      <c r="N55" s="299"/>
      <c r="Q55" s="308"/>
      <c r="R55" s="308"/>
      <c r="S55" s="308"/>
      <c r="T55" s="308"/>
      <c r="U55" s="308" t="s">
        <v>234</v>
      </c>
      <c r="V55" s="308"/>
      <c r="W55" s="308"/>
      <c r="X55" s="308"/>
      <c r="Y55" s="308"/>
      <c r="Z55" s="308"/>
      <c r="AA55" s="308"/>
      <c r="AB55" s="308"/>
      <c r="AC55" s="308" t="s">
        <v>78</v>
      </c>
      <c r="AD55" s="308"/>
      <c r="AE55" s="308"/>
      <c r="AF55" s="308"/>
      <c r="AG55" s="175" t="s">
        <v>351</v>
      </c>
      <c r="AH55" s="175" t="s">
        <v>371</v>
      </c>
      <c r="AI55" s="308"/>
      <c r="AJ55" s="308"/>
      <c r="AK55" s="308"/>
      <c r="AL55" s="308"/>
      <c r="AM55" s="308"/>
      <c r="AN55" s="308"/>
      <c r="AO55" s="308"/>
      <c r="AP55" s="308"/>
      <c r="AQ55" s="308"/>
    </row>
    <row r="56" spans="2:43" s="76" customFormat="1" ht="21" customHeight="1" thickBot="1" x14ac:dyDescent="0.25">
      <c r="B56" s="294"/>
      <c r="C56" s="296"/>
      <c r="D56" s="482">
        <v>2024</v>
      </c>
      <c r="E56" s="125"/>
      <c r="F56" s="125"/>
      <c r="G56" s="459"/>
      <c r="H56" s="471"/>
      <c r="I56" s="305"/>
      <c r="J56" s="310"/>
      <c r="K56" s="310"/>
      <c r="L56" s="298"/>
      <c r="M56" s="298"/>
      <c r="N56" s="299"/>
      <c r="Q56" s="308"/>
      <c r="R56" s="308"/>
      <c r="S56" s="308"/>
      <c r="T56" s="308"/>
      <c r="U56" s="308" t="s">
        <v>174</v>
      </c>
      <c r="V56" s="308"/>
      <c r="W56" s="308"/>
      <c r="X56" s="308"/>
      <c r="Y56" s="308"/>
      <c r="Z56" s="308"/>
      <c r="AA56" s="308"/>
      <c r="AB56" s="308"/>
      <c r="AC56" s="308" t="s">
        <v>79</v>
      </c>
      <c r="AD56" s="308"/>
      <c r="AE56" s="308"/>
      <c r="AF56" s="308"/>
      <c r="AG56" s="175" t="s">
        <v>417</v>
      </c>
      <c r="AH56" s="175" t="s">
        <v>372</v>
      </c>
      <c r="AI56" s="308"/>
      <c r="AJ56" s="308"/>
      <c r="AK56" s="308"/>
      <c r="AL56" s="308"/>
      <c r="AM56" s="308"/>
      <c r="AN56" s="308"/>
      <c r="AO56" s="308"/>
      <c r="AP56" s="308"/>
      <c r="AQ56" s="308"/>
    </row>
    <row r="57" spans="2:43" s="76" customFormat="1" ht="21" customHeight="1" thickBot="1" x14ac:dyDescent="0.25">
      <c r="B57" s="294"/>
      <c r="C57" s="296"/>
      <c r="D57" s="482">
        <v>2024</v>
      </c>
      <c r="E57" s="125"/>
      <c r="F57" s="125"/>
      <c r="G57" s="458"/>
      <c r="H57" s="470"/>
      <c r="I57" s="305"/>
      <c r="J57" s="310"/>
      <c r="K57" s="310"/>
      <c r="L57" s="298"/>
      <c r="M57" s="298"/>
      <c r="N57" s="299"/>
      <c r="Q57" s="308"/>
      <c r="R57" s="308"/>
      <c r="S57" s="308"/>
      <c r="T57" s="308"/>
      <c r="U57" s="308" t="s">
        <v>235</v>
      </c>
      <c r="V57" s="308"/>
      <c r="W57" s="308"/>
      <c r="X57" s="308"/>
      <c r="Y57" s="308"/>
      <c r="Z57" s="308"/>
      <c r="AA57" s="308"/>
      <c r="AB57" s="308"/>
      <c r="AC57" s="308" t="s">
        <v>80</v>
      </c>
      <c r="AD57" s="308"/>
      <c r="AE57" s="308"/>
      <c r="AF57" s="308"/>
      <c r="AG57" s="175" t="s">
        <v>352</v>
      </c>
      <c r="AH57" s="175" t="s">
        <v>373</v>
      </c>
      <c r="AI57" s="308"/>
      <c r="AJ57" s="308"/>
      <c r="AK57" s="308"/>
      <c r="AL57" s="308"/>
      <c r="AM57" s="308"/>
      <c r="AN57" s="308"/>
      <c r="AO57" s="308"/>
      <c r="AP57" s="308"/>
      <c r="AQ57" s="308"/>
    </row>
    <row r="58" spans="2:43" s="76" customFormat="1" ht="21" customHeight="1" thickBot="1" x14ac:dyDescent="0.25">
      <c r="B58" s="294"/>
      <c r="C58" s="296"/>
      <c r="D58" s="482">
        <v>2024</v>
      </c>
      <c r="E58" s="125"/>
      <c r="F58" s="125"/>
      <c r="G58" s="458"/>
      <c r="H58" s="469"/>
      <c r="I58" s="305"/>
      <c r="J58" s="310"/>
      <c r="K58" s="310"/>
      <c r="L58" s="298"/>
      <c r="M58" s="298"/>
      <c r="N58" s="299"/>
      <c r="Q58" s="308"/>
      <c r="R58" s="308"/>
      <c r="S58" s="308"/>
      <c r="T58" s="308"/>
      <c r="U58" s="308" t="s">
        <v>123</v>
      </c>
      <c r="V58" s="308"/>
      <c r="W58" s="308"/>
      <c r="X58" s="308"/>
      <c r="Y58" s="308"/>
      <c r="Z58" s="308"/>
      <c r="AA58" s="308"/>
      <c r="AB58" s="308"/>
      <c r="AC58" s="308" t="s">
        <v>81</v>
      </c>
      <c r="AD58" s="308"/>
      <c r="AE58" s="308"/>
      <c r="AF58" s="308"/>
      <c r="AG58" s="308" t="s">
        <v>353</v>
      </c>
      <c r="AH58" s="175" t="s">
        <v>374</v>
      </c>
      <c r="AI58" s="308"/>
      <c r="AJ58" s="308"/>
      <c r="AK58" s="308"/>
      <c r="AL58" s="308"/>
      <c r="AM58" s="308"/>
      <c r="AN58" s="308"/>
      <c r="AO58" s="308"/>
      <c r="AP58" s="308"/>
      <c r="AQ58" s="308"/>
    </row>
    <row r="59" spans="2:43" s="76" customFormat="1" ht="21" customHeight="1" x14ac:dyDescent="0.25">
      <c r="B59" s="294"/>
      <c r="C59" s="296"/>
      <c r="D59" s="296"/>
      <c r="E59" s="296"/>
      <c r="F59" s="296"/>
      <c r="G59" s="203" t="s">
        <v>179</v>
      </c>
      <c r="H59" s="205">
        <f>SUM(H54:H58)</f>
        <v>0</v>
      </c>
      <c r="I59" s="296"/>
      <c r="J59" s="199"/>
      <c r="K59" s="200"/>
      <c r="L59" s="298"/>
      <c r="M59" s="298"/>
      <c r="N59" s="299"/>
      <c r="Q59" s="308"/>
      <c r="R59" s="308"/>
      <c r="S59" s="308"/>
      <c r="T59" s="308"/>
      <c r="U59" s="80" t="s">
        <v>124</v>
      </c>
      <c r="V59" s="308"/>
      <c r="W59" s="308"/>
      <c r="X59" s="308"/>
      <c r="Y59" s="308"/>
      <c r="Z59" s="308"/>
      <c r="AA59" s="308"/>
      <c r="AB59" s="308"/>
      <c r="AC59" s="80" t="s">
        <v>82</v>
      </c>
      <c r="AD59" s="308"/>
      <c r="AE59" s="308"/>
      <c r="AF59" s="308"/>
      <c r="AG59" s="308" t="s">
        <v>354</v>
      </c>
      <c r="AH59" s="175" t="s">
        <v>419</v>
      </c>
      <c r="AI59" s="308"/>
      <c r="AJ59" s="308"/>
      <c r="AK59" s="308"/>
      <c r="AL59" s="308"/>
      <c r="AM59" s="308"/>
      <c r="AN59" s="308"/>
      <c r="AO59" s="308"/>
      <c r="AP59" s="308"/>
      <c r="AQ59" s="308"/>
    </row>
    <row r="60" spans="2:43" ht="21" customHeight="1" x14ac:dyDescent="0.2">
      <c r="B60" s="294"/>
      <c r="C60" s="296"/>
      <c r="D60" s="296"/>
      <c r="E60" s="296"/>
      <c r="F60" s="296"/>
      <c r="G60" s="296"/>
      <c r="H60" s="296"/>
      <c r="I60" s="296"/>
      <c r="J60" s="297"/>
      <c r="K60" s="297"/>
      <c r="L60" s="298"/>
      <c r="M60" s="298"/>
      <c r="N60" s="299"/>
      <c r="U60" s="80" t="s">
        <v>126</v>
      </c>
      <c r="AC60" s="80" t="s">
        <v>83</v>
      </c>
      <c r="AG60" s="175" t="s">
        <v>355</v>
      </c>
      <c r="AH60" s="175" t="s">
        <v>375</v>
      </c>
    </row>
    <row r="61" spans="2:43" ht="21" customHeight="1" x14ac:dyDescent="0.2">
      <c r="B61" s="294"/>
      <c r="C61" s="298"/>
      <c r="D61" s="298"/>
      <c r="E61" s="298"/>
      <c r="F61" s="298"/>
      <c r="G61" s="298"/>
      <c r="H61" s="298"/>
      <c r="I61" s="298"/>
      <c r="J61" s="304"/>
      <c r="K61" s="304"/>
      <c r="L61" s="298"/>
      <c r="M61" s="298"/>
      <c r="N61" s="299"/>
      <c r="U61" s="80" t="s">
        <v>127</v>
      </c>
      <c r="AC61" s="80" t="s">
        <v>233</v>
      </c>
      <c r="AG61" s="80" t="s">
        <v>356</v>
      </c>
      <c r="AH61" s="175" t="s">
        <v>376</v>
      </c>
    </row>
    <row r="62" spans="2:43" ht="21" customHeight="1" thickBot="1" x14ac:dyDescent="0.25">
      <c r="B62" s="311"/>
      <c r="C62" s="312"/>
      <c r="D62" s="312"/>
      <c r="E62" s="312"/>
      <c r="F62" s="312"/>
      <c r="G62" s="312"/>
      <c r="H62" s="312"/>
      <c r="I62" s="312"/>
      <c r="J62" s="313"/>
      <c r="K62" s="313"/>
      <c r="L62" s="312"/>
      <c r="M62" s="312"/>
      <c r="N62" s="314"/>
      <c r="U62" s="80" t="s">
        <v>128</v>
      </c>
      <c r="AC62" s="80" t="s">
        <v>84</v>
      </c>
      <c r="AG62" s="175" t="s">
        <v>357</v>
      </c>
      <c r="AH62" s="175" t="s">
        <v>377</v>
      </c>
    </row>
    <row r="63" spans="2:43" ht="21" customHeight="1" thickBot="1" x14ac:dyDescent="0.25">
      <c r="C63" s="76"/>
      <c r="D63" s="76"/>
      <c r="E63" s="76"/>
      <c r="F63" s="76"/>
      <c r="G63" s="76"/>
      <c r="H63" s="76"/>
      <c r="I63" s="76"/>
      <c r="J63" s="315"/>
      <c r="K63" s="315"/>
      <c r="L63" s="76"/>
      <c r="M63" s="76"/>
      <c r="N63" s="76"/>
      <c r="AG63" s="175"/>
      <c r="AH63" s="175"/>
    </row>
    <row r="64" spans="2:43" ht="21" customHeight="1" x14ac:dyDescent="0.2">
      <c r="B64" s="316"/>
      <c r="C64" s="317"/>
      <c r="D64" s="318"/>
      <c r="E64" s="318"/>
      <c r="F64" s="318"/>
      <c r="G64" s="318"/>
      <c r="H64" s="318"/>
      <c r="I64" s="317"/>
      <c r="J64" s="319"/>
      <c r="K64" s="319"/>
      <c r="L64" s="317"/>
      <c r="M64" s="317"/>
      <c r="N64" s="320"/>
      <c r="U64" s="80" t="s">
        <v>129</v>
      </c>
      <c r="AC64" s="80" t="s">
        <v>85</v>
      </c>
      <c r="AG64" s="80" t="s">
        <v>358</v>
      </c>
      <c r="AH64" s="175" t="s">
        <v>379</v>
      </c>
    </row>
    <row r="65" spans="2:34" ht="21" customHeight="1" thickBot="1" x14ac:dyDescent="0.25">
      <c r="B65" s="321"/>
      <c r="C65" s="322"/>
      <c r="D65" s="323"/>
      <c r="E65" s="323"/>
      <c r="F65" s="323"/>
      <c r="G65" s="324"/>
      <c r="H65" s="324"/>
      <c r="I65" s="325"/>
      <c r="J65" s="324"/>
      <c r="K65" s="324"/>
      <c r="L65" s="324"/>
      <c r="M65" s="326"/>
      <c r="N65" s="327"/>
      <c r="U65" s="80" t="s">
        <v>130</v>
      </c>
      <c r="AC65" s="80" t="s">
        <v>86</v>
      </c>
      <c r="AG65" s="80" t="s">
        <v>359</v>
      </c>
      <c r="AH65" s="175" t="s">
        <v>420</v>
      </c>
    </row>
    <row r="66" spans="2:34" ht="21" customHeight="1" x14ac:dyDescent="0.2">
      <c r="B66" s="321"/>
      <c r="C66" s="300" t="s">
        <v>488</v>
      </c>
      <c r="D66" s="300" t="s">
        <v>489</v>
      </c>
      <c r="E66" s="328"/>
      <c r="F66" s="328"/>
      <c r="G66" s="329" t="s">
        <v>490</v>
      </c>
      <c r="H66" s="466">
        <f>'1 IDENTIFICAÇÃO'!D45</f>
        <v>0</v>
      </c>
      <c r="I66" s="325"/>
      <c r="J66" s="434" t="s">
        <v>180</v>
      </c>
      <c r="K66" s="538" t="str">
        <f>IF(SUM(I77+I88+I99+I110+I121)=0,"SEM VALORES",SUM(I77+I88+I99+I110+I121))</f>
        <v>SEM VALORES</v>
      </c>
      <c r="L66" s="326"/>
      <c r="M66" s="326"/>
      <c r="N66" s="327"/>
      <c r="U66" s="80" t="s">
        <v>134</v>
      </c>
      <c r="AC66" s="80" t="s">
        <v>87</v>
      </c>
      <c r="AG66" s="175" t="s">
        <v>360</v>
      </c>
      <c r="AH66" s="175" t="s">
        <v>380</v>
      </c>
    </row>
    <row r="67" spans="2:34" ht="21" customHeight="1" thickBot="1" x14ac:dyDescent="0.25">
      <c r="B67" s="321"/>
      <c r="C67" s="326"/>
      <c r="D67" s="330"/>
      <c r="E67" s="324"/>
      <c r="F67" s="324"/>
      <c r="G67" s="324"/>
      <c r="H67" s="324"/>
      <c r="I67" s="325"/>
      <c r="J67" s="435" t="s">
        <v>567</v>
      </c>
      <c r="K67" s="559"/>
      <c r="L67" s="326"/>
      <c r="M67" s="326"/>
      <c r="N67" s="327"/>
      <c r="U67" s="80" t="s">
        <v>135</v>
      </c>
      <c r="AC67" s="80" t="s">
        <v>88</v>
      </c>
      <c r="AG67" s="175" t="s">
        <v>361</v>
      </c>
      <c r="AH67" s="175" t="s">
        <v>381</v>
      </c>
    </row>
    <row r="68" spans="2:34" ht="21" customHeight="1" thickBot="1" x14ac:dyDescent="0.3">
      <c r="B68" s="321"/>
      <c r="C68" s="326"/>
      <c r="D68" s="201" t="s">
        <v>7</v>
      </c>
      <c r="E68" s="329" t="s">
        <v>12</v>
      </c>
      <c r="F68" s="557">
        <f>F6</f>
        <v>0</v>
      </c>
      <c r="G68" s="558"/>
      <c r="H68" s="324"/>
      <c r="I68" s="331"/>
      <c r="J68" s="326"/>
      <c r="K68" s="326"/>
      <c r="L68" s="326"/>
      <c r="M68" s="326"/>
      <c r="N68" s="327"/>
      <c r="U68" s="80" t="s">
        <v>136</v>
      </c>
      <c r="AC68" s="80" t="s">
        <v>89</v>
      </c>
      <c r="AG68" s="80" t="s">
        <v>362</v>
      </c>
      <c r="AH68" s="175" t="s">
        <v>382</v>
      </c>
    </row>
    <row r="69" spans="2:34" ht="21" customHeight="1" thickBot="1" x14ac:dyDescent="0.25">
      <c r="B69" s="321"/>
      <c r="C69" s="326"/>
      <c r="D69" s="324"/>
      <c r="E69" s="324"/>
      <c r="F69" s="324"/>
      <c r="G69" s="324"/>
      <c r="H69" s="324"/>
      <c r="I69" s="325"/>
      <c r="J69" s="324"/>
      <c r="K69" s="324"/>
      <c r="L69" s="324"/>
      <c r="M69" s="326"/>
      <c r="N69" s="327"/>
      <c r="U69" s="80" t="s">
        <v>139</v>
      </c>
      <c r="AC69" s="80" t="s">
        <v>90</v>
      </c>
      <c r="AG69" s="175" t="s">
        <v>363</v>
      </c>
      <c r="AH69" s="175" t="s">
        <v>383</v>
      </c>
    </row>
    <row r="70" spans="2:34" ht="21" customHeight="1" x14ac:dyDescent="0.2">
      <c r="B70" s="321"/>
      <c r="C70" s="326"/>
      <c r="D70" s="530" t="s">
        <v>4</v>
      </c>
      <c r="E70" s="530" t="s">
        <v>262</v>
      </c>
      <c r="F70" s="533" t="s">
        <v>5</v>
      </c>
      <c r="G70" s="535" t="s">
        <v>148</v>
      </c>
      <c r="H70" s="535" t="s">
        <v>263</v>
      </c>
      <c r="I70" s="535" t="s">
        <v>13</v>
      </c>
      <c r="J70" s="326"/>
      <c r="K70" s="326"/>
      <c r="L70" s="326"/>
      <c r="M70" s="326"/>
      <c r="N70" s="327"/>
      <c r="U70" s="80" t="s">
        <v>142</v>
      </c>
      <c r="AC70" s="80" t="s">
        <v>91</v>
      </c>
      <c r="AG70" s="175" t="s">
        <v>364</v>
      </c>
      <c r="AH70" s="175" t="s">
        <v>384</v>
      </c>
    </row>
    <row r="71" spans="2:34" ht="21" customHeight="1" thickBot="1" x14ac:dyDescent="0.25">
      <c r="B71" s="321"/>
      <c r="C71" s="326"/>
      <c r="D71" s="531"/>
      <c r="E71" s="532"/>
      <c r="F71" s="534"/>
      <c r="G71" s="536"/>
      <c r="H71" s="536"/>
      <c r="I71" s="537"/>
      <c r="J71" s="326"/>
      <c r="K71" s="326"/>
      <c r="L71" s="326"/>
      <c r="M71" s="326"/>
      <c r="N71" s="327"/>
      <c r="U71" s="80" t="s">
        <v>144</v>
      </c>
      <c r="AC71" s="80" t="s">
        <v>92</v>
      </c>
      <c r="AG71" s="175" t="s">
        <v>418</v>
      </c>
      <c r="AH71" s="175" t="s">
        <v>385</v>
      </c>
    </row>
    <row r="72" spans="2:34" ht="21" customHeight="1" thickBot="1" x14ac:dyDescent="0.25">
      <c r="B72" s="321"/>
      <c r="C72" s="326"/>
      <c r="D72" s="482">
        <v>2025</v>
      </c>
      <c r="E72" s="125"/>
      <c r="F72" s="126"/>
      <c r="G72" s="332" t="str">
        <f>IFERROR(TABELA_SECA!BJ2*1,"--")</f>
        <v>--</v>
      </c>
      <c r="H72" s="457"/>
      <c r="I72" s="333" t="str">
        <f>IFERROR(H72*G72,"--")</f>
        <v>--</v>
      </c>
      <c r="J72" s="326"/>
      <c r="K72" s="326"/>
      <c r="L72" s="326"/>
      <c r="M72" s="326"/>
      <c r="N72" s="327"/>
      <c r="U72" s="80" t="s">
        <v>145</v>
      </c>
      <c r="AC72" s="80" t="s">
        <v>93</v>
      </c>
      <c r="AG72" s="175" t="s">
        <v>365</v>
      </c>
      <c r="AH72" s="175" t="s">
        <v>387</v>
      </c>
    </row>
    <row r="73" spans="2:34" ht="21" customHeight="1" thickBot="1" x14ac:dyDescent="0.25">
      <c r="B73" s="321"/>
      <c r="C73" s="326"/>
      <c r="D73" s="482">
        <v>2025</v>
      </c>
      <c r="E73" s="125"/>
      <c r="F73" s="126"/>
      <c r="G73" s="332" t="str">
        <f>IFERROR(TABELA_SECA!BJ3*1,"--")</f>
        <v>--</v>
      </c>
      <c r="H73" s="458"/>
      <c r="I73" s="333" t="str">
        <f>IFERROR(H73*G73,"--")</f>
        <v>--</v>
      </c>
      <c r="J73" s="326"/>
      <c r="K73" s="326"/>
      <c r="L73" s="326"/>
      <c r="M73" s="326"/>
      <c r="N73" s="327"/>
      <c r="U73" s="80" t="s">
        <v>146</v>
      </c>
      <c r="AC73" s="80" t="s">
        <v>94</v>
      </c>
      <c r="AG73" s="175" t="s">
        <v>366</v>
      </c>
      <c r="AH73" s="175" t="s">
        <v>388</v>
      </c>
    </row>
    <row r="74" spans="2:34" ht="21" customHeight="1" thickBot="1" x14ac:dyDescent="0.25">
      <c r="B74" s="321"/>
      <c r="C74" s="326"/>
      <c r="D74" s="482">
        <v>2025</v>
      </c>
      <c r="E74" s="125"/>
      <c r="F74" s="126"/>
      <c r="G74" s="332" t="str">
        <f>IFERROR(TABELA_SECA!BJ4*1,"--")</f>
        <v>--</v>
      </c>
      <c r="H74" s="459"/>
      <c r="I74" s="333" t="str">
        <f t="shared" ref="I74:I76" si="0">IFERROR(H74*G74,"--")</f>
        <v>--</v>
      </c>
      <c r="J74" s="326"/>
      <c r="K74" s="326"/>
      <c r="L74" s="326"/>
      <c r="M74" s="326"/>
      <c r="N74" s="327"/>
      <c r="AC74" s="80" t="s">
        <v>95</v>
      </c>
      <c r="AG74" s="175" t="s">
        <v>367</v>
      </c>
      <c r="AH74" s="175" t="s">
        <v>390</v>
      </c>
    </row>
    <row r="75" spans="2:34" ht="21" customHeight="1" thickBot="1" x14ac:dyDescent="0.25">
      <c r="B75" s="321"/>
      <c r="C75" s="326"/>
      <c r="D75" s="482">
        <v>2025</v>
      </c>
      <c r="E75" s="125"/>
      <c r="F75" s="126"/>
      <c r="G75" s="332" t="str">
        <f>IFERROR(TABELA_SECA!BJ5*1,"--")</f>
        <v>--</v>
      </c>
      <c r="H75" s="458"/>
      <c r="I75" s="333" t="str">
        <f t="shared" si="0"/>
        <v>--</v>
      </c>
      <c r="J75" s="326"/>
      <c r="K75" s="326"/>
      <c r="L75" s="326"/>
      <c r="M75" s="326"/>
      <c r="N75" s="327"/>
      <c r="AC75" s="80" t="s">
        <v>96</v>
      </c>
      <c r="AG75" s="175" t="s">
        <v>368</v>
      </c>
      <c r="AH75" s="175" t="s">
        <v>391</v>
      </c>
    </row>
    <row r="76" spans="2:34" ht="21" customHeight="1" thickBot="1" x14ac:dyDescent="0.25">
      <c r="B76" s="321"/>
      <c r="C76" s="326"/>
      <c r="D76" s="482">
        <v>2025</v>
      </c>
      <c r="E76" s="125"/>
      <c r="F76" s="126"/>
      <c r="G76" s="332" t="str">
        <f>IFERROR(TABELA_SECA!BJ6*1,"--")</f>
        <v>--</v>
      </c>
      <c r="H76" s="458"/>
      <c r="I76" s="333" t="str">
        <f t="shared" si="0"/>
        <v>--</v>
      </c>
      <c r="J76" s="326"/>
      <c r="K76" s="326"/>
      <c r="L76" s="326"/>
      <c r="M76" s="326"/>
      <c r="N76" s="327"/>
      <c r="AC76" s="80" t="s">
        <v>97</v>
      </c>
      <c r="AG76" s="175" t="s">
        <v>369</v>
      </c>
      <c r="AH76" s="175" t="s">
        <v>392</v>
      </c>
    </row>
    <row r="77" spans="2:34" ht="21" customHeight="1" x14ac:dyDescent="0.25">
      <c r="B77" s="321"/>
      <c r="C77" s="326"/>
      <c r="D77" s="324"/>
      <c r="E77" s="324"/>
      <c r="F77" s="324"/>
      <c r="G77" s="324"/>
      <c r="H77" s="204" t="s">
        <v>179</v>
      </c>
      <c r="I77" s="75">
        <f>SUM(I72:I76)</f>
        <v>0</v>
      </c>
      <c r="J77" s="326"/>
      <c r="K77" s="326"/>
      <c r="L77" s="326"/>
      <c r="M77" s="326"/>
      <c r="N77" s="327"/>
      <c r="AC77" s="80" t="s">
        <v>98</v>
      </c>
      <c r="AG77" s="175" t="s">
        <v>370</v>
      </c>
      <c r="AH77" s="175" t="s">
        <v>393</v>
      </c>
    </row>
    <row r="78" spans="2:34" ht="21" customHeight="1" thickBot="1" x14ac:dyDescent="0.35">
      <c r="B78" s="321"/>
      <c r="C78" s="326"/>
      <c r="D78" s="324"/>
      <c r="E78" s="324"/>
      <c r="F78" s="324"/>
      <c r="G78" s="324"/>
      <c r="H78" s="324"/>
      <c r="I78" s="325"/>
      <c r="J78" s="326"/>
      <c r="K78" s="334" t="s">
        <v>555</v>
      </c>
      <c r="L78" s="326"/>
      <c r="M78" s="326"/>
      <c r="N78" s="327"/>
      <c r="AC78" s="80" t="s">
        <v>99</v>
      </c>
      <c r="AG78" s="175" t="s">
        <v>371</v>
      </c>
      <c r="AH78" s="175" t="s">
        <v>394</v>
      </c>
    </row>
    <row r="79" spans="2:34" ht="21" customHeight="1" thickBot="1" x14ac:dyDescent="0.3">
      <c r="B79" s="321"/>
      <c r="C79" s="326"/>
      <c r="D79" s="201" t="s">
        <v>8</v>
      </c>
      <c r="E79" s="329" t="s">
        <v>12</v>
      </c>
      <c r="F79" s="557">
        <f>F17</f>
        <v>0</v>
      </c>
      <c r="G79" s="558"/>
      <c r="H79" s="335"/>
      <c r="I79" s="331"/>
      <c r="J79" s="326"/>
      <c r="K79" s="511"/>
      <c r="L79" s="512"/>
      <c r="M79" s="517"/>
      <c r="N79" s="327"/>
      <c r="AC79" s="80" t="s">
        <v>100</v>
      </c>
      <c r="AG79" s="175" t="s">
        <v>372</v>
      </c>
      <c r="AH79" s="175" t="s">
        <v>398</v>
      </c>
    </row>
    <row r="80" spans="2:34" ht="21" customHeight="1" thickBot="1" x14ac:dyDescent="0.25">
      <c r="B80" s="321"/>
      <c r="C80" s="326"/>
      <c r="D80" s="324"/>
      <c r="E80" s="324"/>
      <c r="F80" s="324"/>
      <c r="G80" s="324"/>
      <c r="H80" s="324"/>
      <c r="I80" s="325"/>
      <c r="J80" s="326"/>
      <c r="K80" s="513"/>
      <c r="L80" s="514"/>
      <c r="M80" s="516"/>
      <c r="N80" s="327"/>
      <c r="AC80" s="80" t="s">
        <v>101</v>
      </c>
      <c r="AG80" s="175" t="s">
        <v>373</v>
      </c>
      <c r="AH80" s="175" t="s">
        <v>399</v>
      </c>
    </row>
    <row r="81" spans="2:34" ht="21" customHeight="1" x14ac:dyDescent="0.2">
      <c r="B81" s="321"/>
      <c r="C81" s="326"/>
      <c r="D81" s="530" t="s">
        <v>4</v>
      </c>
      <c r="E81" s="530" t="s">
        <v>262</v>
      </c>
      <c r="F81" s="533" t="s">
        <v>5</v>
      </c>
      <c r="G81" s="535" t="s">
        <v>148</v>
      </c>
      <c r="H81" s="535" t="s">
        <v>263</v>
      </c>
      <c r="I81" s="535" t="s">
        <v>13</v>
      </c>
      <c r="J81" s="326"/>
      <c r="K81" s="513"/>
      <c r="L81" s="514"/>
      <c r="M81" s="516"/>
      <c r="N81" s="327"/>
      <c r="AC81" s="80" t="s">
        <v>102</v>
      </c>
      <c r="AG81" s="175" t="s">
        <v>374</v>
      </c>
      <c r="AH81" s="175" t="s">
        <v>423</v>
      </c>
    </row>
    <row r="82" spans="2:34" ht="21" customHeight="1" thickBot="1" x14ac:dyDescent="0.25">
      <c r="B82" s="321"/>
      <c r="C82" s="326"/>
      <c r="D82" s="531"/>
      <c r="E82" s="532"/>
      <c r="F82" s="542"/>
      <c r="G82" s="537"/>
      <c r="H82" s="536"/>
      <c r="I82" s="537"/>
      <c r="J82" s="326"/>
      <c r="K82" s="513"/>
      <c r="L82" s="514"/>
      <c r="M82" s="516"/>
      <c r="N82" s="327"/>
      <c r="AC82" s="80" t="s">
        <v>103</v>
      </c>
      <c r="AG82" s="175" t="s">
        <v>419</v>
      </c>
      <c r="AH82" s="175" t="s">
        <v>400</v>
      </c>
    </row>
    <row r="83" spans="2:34" ht="21" customHeight="1" thickBot="1" x14ac:dyDescent="0.25">
      <c r="B83" s="321"/>
      <c r="C83" s="326"/>
      <c r="D83" s="482">
        <v>2025</v>
      </c>
      <c r="E83" s="125"/>
      <c r="F83" s="126"/>
      <c r="G83" s="332" t="str">
        <f>IFERROR(TABELA_SECA!BJ7*1,"--")</f>
        <v>--</v>
      </c>
      <c r="H83" s="457"/>
      <c r="I83" s="333" t="str">
        <f>IFERROR(H83*G83,"--")</f>
        <v>--</v>
      </c>
      <c r="J83" s="326"/>
      <c r="K83" s="513"/>
      <c r="L83" s="514"/>
      <c r="M83" s="516"/>
      <c r="N83" s="327"/>
      <c r="O83" s="76"/>
      <c r="AC83" s="80" t="s">
        <v>104</v>
      </c>
      <c r="AG83" s="175" t="s">
        <v>375</v>
      </c>
      <c r="AH83" s="175" t="s">
        <v>401</v>
      </c>
    </row>
    <row r="84" spans="2:34" ht="21" customHeight="1" thickBot="1" x14ac:dyDescent="0.25">
      <c r="B84" s="321"/>
      <c r="C84" s="326"/>
      <c r="D84" s="482">
        <v>2025</v>
      </c>
      <c r="E84" s="125"/>
      <c r="F84" s="126"/>
      <c r="G84" s="332" t="str">
        <f>IFERROR(TABELA_SECA!BJ8*1,"--")</f>
        <v>--</v>
      </c>
      <c r="H84" s="458"/>
      <c r="I84" s="333" t="str">
        <f>IFERROR(H84*G84,"--")</f>
        <v>--</v>
      </c>
      <c r="J84" s="326"/>
      <c r="K84" s="513"/>
      <c r="L84" s="514"/>
      <c r="M84" s="516"/>
      <c r="N84" s="327"/>
      <c r="O84" s="76"/>
      <c r="AC84" s="80" t="s">
        <v>105</v>
      </c>
      <c r="AG84" s="175" t="s">
        <v>376</v>
      </c>
      <c r="AH84" s="175" t="s">
        <v>424</v>
      </c>
    </row>
    <row r="85" spans="2:34" ht="21" customHeight="1" thickBot="1" x14ac:dyDescent="0.25">
      <c r="B85" s="321"/>
      <c r="C85" s="326"/>
      <c r="D85" s="482">
        <v>2025</v>
      </c>
      <c r="E85" s="125"/>
      <c r="F85" s="126"/>
      <c r="G85" s="332" t="str">
        <f>IFERROR(TABELA_SECA!BJ9*1,"--")</f>
        <v>--</v>
      </c>
      <c r="H85" s="459"/>
      <c r="I85" s="333" t="str">
        <f t="shared" ref="I85:I87" si="1">IFERROR(H85*G85,"--")</f>
        <v>--</v>
      </c>
      <c r="J85" s="326"/>
      <c r="K85" s="513"/>
      <c r="L85" s="514"/>
      <c r="M85" s="516"/>
      <c r="N85" s="327"/>
      <c r="O85" s="76"/>
      <c r="AC85" s="80" t="s">
        <v>106</v>
      </c>
      <c r="AG85" s="175" t="s">
        <v>377</v>
      </c>
      <c r="AH85" s="175" t="s">
        <v>402</v>
      </c>
    </row>
    <row r="86" spans="2:34" ht="21" customHeight="1" thickBot="1" x14ac:dyDescent="0.25">
      <c r="B86" s="321"/>
      <c r="C86" s="326"/>
      <c r="D86" s="482">
        <v>2025</v>
      </c>
      <c r="E86" s="125"/>
      <c r="F86" s="126"/>
      <c r="G86" s="332" t="str">
        <f>IFERROR(TABELA_SECA!BJ10*1,"--")</f>
        <v>--</v>
      </c>
      <c r="H86" s="458"/>
      <c r="I86" s="333" t="str">
        <f t="shared" si="1"/>
        <v>--</v>
      </c>
      <c r="J86" s="326"/>
      <c r="K86" s="513"/>
      <c r="L86" s="514"/>
      <c r="M86" s="516"/>
      <c r="N86" s="327"/>
      <c r="O86" s="76"/>
      <c r="AC86" s="80" t="s">
        <v>107</v>
      </c>
      <c r="AG86" s="80" t="s">
        <v>378</v>
      </c>
      <c r="AH86" s="175" t="s">
        <v>403</v>
      </c>
    </row>
    <row r="87" spans="2:34" ht="21" customHeight="1" thickBot="1" x14ac:dyDescent="0.25">
      <c r="B87" s="321"/>
      <c r="C87" s="326"/>
      <c r="D87" s="482">
        <v>2025</v>
      </c>
      <c r="E87" s="125"/>
      <c r="F87" s="126"/>
      <c r="G87" s="332" t="str">
        <f>IFERROR(TABELA_SECA!BJ11*1,"--")</f>
        <v>--</v>
      </c>
      <c r="H87" s="458"/>
      <c r="I87" s="333" t="str">
        <f t="shared" si="1"/>
        <v>--</v>
      </c>
      <c r="J87" s="326"/>
      <c r="K87" s="513"/>
      <c r="L87" s="514"/>
      <c r="M87" s="516"/>
      <c r="N87" s="327"/>
      <c r="O87" s="76"/>
      <c r="AC87" s="80" t="s">
        <v>108</v>
      </c>
      <c r="AG87" s="175" t="s">
        <v>379</v>
      </c>
      <c r="AH87" s="175" t="s">
        <v>405</v>
      </c>
    </row>
    <row r="88" spans="2:34" ht="21" customHeight="1" x14ac:dyDescent="0.25">
      <c r="B88" s="321"/>
      <c r="C88" s="326"/>
      <c r="D88" s="324"/>
      <c r="E88" s="324"/>
      <c r="F88" s="324"/>
      <c r="G88" s="324"/>
      <c r="H88" s="204" t="s">
        <v>179</v>
      </c>
      <c r="I88" s="75">
        <f>SUM(I83:I87)</f>
        <v>0</v>
      </c>
      <c r="J88" s="326"/>
      <c r="K88" s="515"/>
      <c r="L88" s="516"/>
      <c r="M88" s="516"/>
      <c r="N88" s="327"/>
      <c r="O88" s="76"/>
      <c r="AC88" s="80" t="s">
        <v>109</v>
      </c>
      <c r="AG88" s="175" t="s">
        <v>420</v>
      </c>
      <c r="AH88" s="175" t="s">
        <v>407</v>
      </c>
    </row>
    <row r="89" spans="2:34" ht="21" customHeight="1" thickBot="1" x14ac:dyDescent="0.25">
      <c r="B89" s="321"/>
      <c r="C89" s="326"/>
      <c r="D89" s="324"/>
      <c r="E89" s="324"/>
      <c r="F89" s="324"/>
      <c r="G89" s="324"/>
      <c r="H89" s="324"/>
      <c r="I89" s="325"/>
      <c r="J89" s="326"/>
      <c r="K89" s="515"/>
      <c r="L89" s="516"/>
      <c r="M89" s="516"/>
      <c r="N89" s="327"/>
      <c r="O89" s="76"/>
      <c r="AC89" s="80" t="s">
        <v>110</v>
      </c>
      <c r="AG89" s="175" t="s">
        <v>380</v>
      </c>
      <c r="AH89" s="175" t="s">
        <v>408</v>
      </c>
    </row>
    <row r="90" spans="2:34" ht="21" customHeight="1" thickBot="1" x14ac:dyDescent="0.3">
      <c r="B90" s="321"/>
      <c r="C90" s="326"/>
      <c r="D90" s="201" t="s">
        <v>9</v>
      </c>
      <c r="E90" s="329" t="s">
        <v>12</v>
      </c>
      <c r="F90" s="557">
        <f>F28</f>
        <v>0</v>
      </c>
      <c r="G90" s="558"/>
      <c r="H90" s="335"/>
      <c r="I90" s="331"/>
      <c r="J90" s="326"/>
      <c r="K90" s="515"/>
      <c r="L90" s="516"/>
      <c r="M90" s="516"/>
      <c r="N90" s="327"/>
      <c r="O90" s="76"/>
      <c r="AC90" s="80" t="s">
        <v>111</v>
      </c>
      <c r="AG90" s="175" t="s">
        <v>381</v>
      </c>
    </row>
    <row r="91" spans="2:34" ht="21" customHeight="1" thickBot="1" x14ac:dyDescent="0.25">
      <c r="B91" s="321"/>
      <c r="C91" s="326"/>
      <c r="D91" s="324"/>
      <c r="E91" s="324"/>
      <c r="F91" s="324"/>
      <c r="G91" s="324"/>
      <c r="H91" s="324"/>
      <c r="I91" s="325"/>
      <c r="J91" s="326"/>
      <c r="K91" s="326"/>
      <c r="L91" s="326"/>
      <c r="M91" s="326"/>
      <c r="N91" s="327"/>
      <c r="AC91" s="80" t="s">
        <v>171</v>
      </c>
      <c r="AG91" s="175" t="s">
        <v>382</v>
      </c>
    </row>
    <row r="92" spans="2:34" ht="21" customHeight="1" x14ac:dyDescent="0.2">
      <c r="B92" s="321"/>
      <c r="C92" s="326"/>
      <c r="D92" s="530" t="s">
        <v>4</v>
      </c>
      <c r="E92" s="530" t="s">
        <v>262</v>
      </c>
      <c r="F92" s="533" t="s">
        <v>5</v>
      </c>
      <c r="G92" s="535" t="s">
        <v>148</v>
      </c>
      <c r="H92" s="535" t="s">
        <v>263</v>
      </c>
      <c r="I92" s="535" t="s">
        <v>13</v>
      </c>
      <c r="J92" s="326"/>
      <c r="K92" s="326"/>
      <c r="L92" s="326"/>
      <c r="M92" s="326"/>
      <c r="N92" s="327"/>
      <c r="AC92" s="80" t="s">
        <v>172</v>
      </c>
      <c r="AG92" s="175" t="s">
        <v>383</v>
      </c>
    </row>
    <row r="93" spans="2:34" ht="21" customHeight="1" thickBot="1" x14ac:dyDescent="0.25">
      <c r="B93" s="321"/>
      <c r="C93" s="326"/>
      <c r="D93" s="531"/>
      <c r="E93" s="532"/>
      <c r="F93" s="534"/>
      <c r="G93" s="536"/>
      <c r="H93" s="536"/>
      <c r="I93" s="537"/>
      <c r="J93" s="326"/>
      <c r="K93" s="326"/>
      <c r="L93" s="326"/>
      <c r="M93" s="326"/>
      <c r="N93" s="327"/>
      <c r="AC93" s="80" t="s">
        <v>112</v>
      </c>
      <c r="AG93" s="80" t="s">
        <v>421</v>
      </c>
    </row>
    <row r="94" spans="2:34" ht="21" customHeight="1" thickBot="1" x14ac:dyDescent="0.25">
      <c r="B94" s="321"/>
      <c r="C94" s="326"/>
      <c r="D94" s="482">
        <v>2025</v>
      </c>
      <c r="E94" s="125"/>
      <c r="F94" s="126"/>
      <c r="G94" s="332" t="str">
        <f>IFERROR(TABELA_SECA!BJ12*1,"--")</f>
        <v>--</v>
      </c>
      <c r="H94" s="457"/>
      <c r="I94" s="333" t="str">
        <f>IFERROR(H94*G94,"--")</f>
        <v>--</v>
      </c>
      <c r="J94" s="326"/>
      <c r="K94" s="326"/>
      <c r="L94" s="326"/>
      <c r="M94" s="326"/>
      <c r="N94" s="327"/>
      <c r="O94" s="76"/>
      <c r="AC94" s="80" t="s">
        <v>113</v>
      </c>
      <c r="AG94" s="175" t="s">
        <v>384</v>
      </c>
    </row>
    <row r="95" spans="2:34" ht="21" customHeight="1" thickBot="1" x14ac:dyDescent="0.25">
      <c r="B95" s="321"/>
      <c r="C95" s="326"/>
      <c r="D95" s="482">
        <v>2025</v>
      </c>
      <c r="E95" s="125"/>
      <c r="F95" s="126"/>
      <c r="G95" s="332" t="str">
        <f>IFERROR(TABELA_SECA!BJ13*1,"--")</f>
        <v>--</v>
      </c>
      <c r="H95" s="458"/>
      <c r="I95" s="333" t="str">
        <f>IFERROR(H95*G95,"--")</f>
        <v>--</v>
      </c>
      <c r="J95" s="326"/>
      <c r="K95" s="326"/>
      <c r="L95" s="326"/>
      <c r="M95" s="326"/>
      <c r="N95" s="327"/>
      <c r="O95" s="76"/>
      <c r="AC95" s="80" t="s">
        <v>114</v>
      </c>
      <c r="AG95" s="175" t="s">
        <v>385</v>
      </c>
    </row>
    <row r="96" spans="2:34" ht="21" customHeight="1" thickBot="1" x14ac:dyDescent="0.25">
      <c r="B96" s="321"/>
      <c r="C96" s="326"/>
      <c r="D96" s="482">
        <v>2025</v>
      </c>
      <c r="E96" s="125"/>
      <c r="F96" s="126"/>
      <c r="G96" s="332" t="str">
        <f>IFERROR(TABELA_SECA!BJ14*1,"--")</f>
        <v>--</v>
      </c>
      <c r="H96" s="459"/>
      <c r="I96" s="333" t="str">
        <f t="shared" ref="I96:I98" si="2">IFERROR(H96*G96,"--")</f>
        <v>--</v>
      </c>
      <c r="J96" s="326"/>
      <c r="K96" s="326"/>
      <c r="L96" s="326"/>
      <c r="M96" s="326"/>
      <c r="N96" s="327"/>
      <c r="O96" s="76"/>
      <c r="AC96" s="80" t="s">
        <v>234</v>
      </c>
      <c r="AG96" s="80" t="s">
        <v>386</v>
      </c>
    </row>
    <row r="97" spans="2:33" ht="21" customHeight="1" thickBot="1" x14ac:dyDescent="0.25">
      <c r="B97" s="321"/>
      <c r="C97" s="326"/>
      <c r="D97" s="482">
        <v>2025</v>
      </c>
      <c r="E97" s="125"/>
      <c r="F97" s="126"/>
      <c r="G97" s="332" t="str">
        <f>IFERROR(TABELA_SECA!BJ15*1,"--")</f>
        <v>--</v>
      </c>
      <c r="H97" s="458"/>
      <c r="I97" s="333" t="str">
        <f t="shared" si="2"/>
        <v>--</v>
      </c>
      <c r="J97" s="326"/>
      <c r="K97" s="326"/>
      <c r="L97" s="326"/>
      <c r="M97" s="326"/>
      <c r="N97" s="327"/>
      <c r="O97" s="76"/>
      <c r="AC97" s="80" t="s">
        <v>116</v>
      </c>
      <c r="AG97" s="175" t="s">
        <v>387</v>
      </c>
    </row>
    <row r="98" spans="2:33" ht="21" customHeight="1" thickBot="1" x14ac:dyDescent="0.25">
      <c r="B98" s="321"/>
      <c r="C98" s="326"/>
      <c r="D98" s="482">
        <v>2025</v>
      </c>
      <c r="E98" s="125"/>
      <c r="F98" s="126"/>
      <c r="G98" s="332" t="str">
        <f>IFERROR(TABELA_SECA!BJ16*1,"--")</f>
        <v>--</v>
      </c>
      <c r="H98" s="458"/>
      <c r="I98" s="333" t="str">
        <f t="shared" si="2"/>
        <v>--</v>
      </c>
      <c r="J98" s="326"/>
      <c r="K98" s="326"/>
      <c r="L98" s="326"/>
      <c r="M98" s="326"/>
      <c r="N98" s="327"/>
      <c r="O98" s="76"/>
      <c r="AC98" s="80" t="s">
        <v>117</v>
      </c>
      <c r="AG98" s="175" t="s">
        <v>388</v>
      </c>
    </row>
    <row r="99" spans="2:33" ht="21" customHeight="1" x14ac:dyDescent="0.25">
      <c r="B99" s="321"/>
      <c r="C99" s="326"/>
      <c r="D99" s="324"/>
      <c r="E99" s="324"/>
      <c r="F99" s="324"/>
      <c r="G99" s="324"/>
      <c r="H99" s="204" t="s">
        <v>179</v>
      </c>
      <c r="I99" s="75">
        <f>SUM(I94:I98)</f>
        <v>0</v>
      </c>
      <c r="J99" s="326"/>
      <c r="K99" s="326"/>
      <c r="L99" s="326"/>
      <c r="M99" s="326"/>
      <c r="N99" s="327"/>
      <c r="O99" s="76"/>
      <c r="AC99" s="80" t="s">
        <v>173</v>
      </c>
      <c r="AG99" s="80" t="s">
        <v>389</v>
      </c>
    </row>
    <row r="100" spans="2:33" ht="21" customHeight="1" thickBot="1" x14ac:dyDescent="0.25">
      <c r="B100" s="321"/>
      <c r="C100" s="326"/>
      <c r="D100" s="324"/>
      <c r="E100" s="324"/>
      <c r="F100" s="324"/>
      <c r="G100" s="324"/>
      <c r="H100" s="324"/>
      <c r="I100" s="325"/>
      <c r="J100" s="326"/>
      <c r="K100" s="326"/>
      <c r="L100" s="326"/>
      <c r="M100" s="326"/>
      <c r="N100" s="327"/>
      <c r="O100" s="76"/>
      <c r="AC100" s="80" t="s">
        <v>115</v>
      </c>
      <c r="AG100" s="175" t="s">
        <v>390</v>
      </c>
    </row>
    <row r="101" spans="2:33" ht="21" customHeight="1" thickBot="1" x14ac:dyDescent="0.3">
      <c r="B101" s="321"/>
      <c r="C101" s="326"/>
      <c r="D101" s="201" t="s">
        <v>10</v>
      </c>
      <c r="E101" s="329" t="s">
        <v>12</v>
      </c>
      <c r="F101" s="557">
        <f>F39</f>
        <v>0</v>
      </c>
      <c r="G101" s="558"/>
      <c r="H101" s="335"/>
      <c r="I101" s="331"/>
      <c r="J101" s="326"/>
      <c r="K101" s="326"/>
      <c r="L101" s="326"/>
      <c r="M101" s="326"/>
      <c r="N101" s="327"/>
      <c r="O101" s="76"/>
      <c r="AC101" s="80" t="s">
        <v>174</v>
      </c>
      <c r="AG101" s="175" t="s">
        <v>391</v>
      </c>
    </row>
    <row r="102" spans="2:33" ht="21" customHeight="1" thickBot="1" x14ac:dyDescent="0.25">
      <c r="B102" s="321"/>
      <c r="C102" s="326"/>
      <c r="D102" s="324"/>
      <c r="E102" s="324"/>
      <c r="F102" s="324"/>
      <c r="G102" s="324"/>
      <c r="H102" s="324"/>
      <c r="I102" s="325"/>
      <c r="J102" s="326"/>
      <c r="K102" s="326"/>
      <c r="L102" s="326"/>
      <c r="M102" s="326"/>
      <c r="N102" s="327"/>
      <c r="AC102" s="80" t="s">
        <v>118</v>
      </c>
      <c r="AG102" s="175" t="s">
        <v>392</v>
      </c>
    </row>
    <row r="103" spans="2:33" ht="21" customHeight="1" x14ac:dyDescent="0.2">
      <c r="B103" s="321"/>
      <c r="C103" s="326"/>
      <c r="D103" s="530" t="s">
        <v>4</v>
      </c>
      <c r="E103" s="530" t="s">
        <v>262</v>
      </c>
      <c r="F103" s="533" t="s">
        <v>5</v>
      </c>
      <c r="G103" s="535" t="s">
        <v>148</v>
      </c>
      <c r="H103" s="535" t="s">
        <v>263</v>
      </c>
      <c r="I103" s="535" t="s">
        <v>13</v>
      </c>
      <c r="J103" s="326"/>
      <c r="K103" s="326"/>
      <c r="L103" s="326"/>
      <c r="M103" s="326"/>
      <c r="N103" s="327"/>
      <c r="AC103" s="80" t="s">
        <v>235</v>
      </c>
      <c r="AG103" s="175" t="s">
        <v>393</v>
      </c>
    </row>
    <row r="104" spans="2:33" ht="21" customHeight="1" thickBot="1" x14ac:dyDescent="0.25">
      <c r="B104" s="321"/>
      <c r="C104" s="326"/>
      <c r="D104" s="531"/>
      <c r="E104" s="532"/>
      <c r="F104" s="534"/>
      <c r="G104" s="536"/>
      <c r="H104" s="536"/>
      <c r="I104" s="537"/>
      <c r="J104" s="326"/>
      <c r="K104" s="326"/>
      <c r="L104" s="326"/>
      <c r="M104" s="326"/>
      <c r="N104" s="327"/>
      <c r="AC104" s="80" t="s">
        <v>119</v>
      </c>
      <c r="AG104" s="175" t="s">
        <v>394</v>
      </c>
    </row>
    <row r="105" spans="2:33" ht="21" customHeight="1" thickBot="1" x14ac:dyDescent="0.25">
      <c r="B105" s="321"/>
      <c r="C105" s="326"/>
      <c r="D105" s="482">
        <v>2025</v>
      </c>
      <c r="E105" s="125"/>
      <c r="F105" s="126"/>
      <c r="G105" s="332" t="str">
        <f>IFERROR(TABELA_SECA!BJ17*1,"--")</f>
        <v>--</v>
      </c>
      <c r="H105" s="457"/>
      <c r="I105" s="333" t="str">
        <f>IFERROR(H105*G105,"--")</f>
        <v>--</v>
      </c>
      <c r="J105" s="326"/>
      <c r="K105" s="326"/>
      <c r="L105" s="326"/>
      <c r="M105" s="326"/>
      <c r="N105" s="327"/>
      <c r="O105" s="76"/>
      <c r="AC105" s="80" t="s">
        <v>120</v>
      </c>
      <c r="AG105" s="80" t="s">
        <v>422</v>
      </c>
    </row>
    <row r="106" spans="2:33" ht="21" customHeight="1" thickBot="1" x14ac:dyDescent="0.25">
      <c r="B106" s="321"/>
      <c r="C106" s="326"/>
      <c r="D106" s="482">
        <v>2025</v>
      </c>
      <c r="E106" s="125"/>
      <c r="F106" s="126"/>
      <c r="G106" s="332" t="str">
        <f>IFERROR(TABELA_SECA!BJ18*1,"--")</f>
        <v>--</v>
      </c>
      <c r="H106" s="458"/>
      <c r="I106" s="333" t="str">
        <f>IFERROR(H106*G106,"--")</f>
        <v>--</v>
      </c>
      <c r="J106" s="326"/>
      <c r="K106" s="326"/>
      <c r="L106" s="326"/>
      <c r="M106" s="326"/>
      <c r="N106" s="327"/>
      <c r="O106" s="76"/>
      <c r="AC106" s="80" t="s">
        <v>121</v>
      </c>
      <c r="AG106" s="80" t="s">
        <v>395</v>
      </c>
    </row>
    <row r="107" spans="2:33" ht="21" customHeight="1" thickBot="1" x14ac:dyDescent="0.25">
      <c r="B107" s="321"/>
      <c r="C107" s="326"/>
      <c r="D107" s="482">
        <v>2025</v>
      </c>
      <c r="E107" s="125"/>
      <c r="F107" s="126"/>
      <c r="G107" s="332" t="str">
        <f>IFERROR(TABELA_SECA!BJ19*1,"--")</f>
        <v>--</v>
      </c>
      <c r="H107" s="459"/>
      <c r="I107" s="333" t="str">
        <f t="shared" ref="I107:I109" si="3">IFERROR(H107*G107,"--")</f>
        <v>--</v>
      </c>
      <c r="J107" s="326"/>
      <c r="K107" s="326"/>
      <c r="L107" s="326"/>
      <c r="M107" s="326"/>
      <c r="N107" s="327"/>
      <c r="O107" s="76"/>
      <c r="AC107" s="80" t="s">
        <v>122</v>
      </c>
      <c r="AG107" s="80" t="s">
        <v>396</v>
      </c>
    </row>
    <row r="108" spans="2:33" ht="21" customHeight="1" thickBot="1" x14ac:dyDescent="0.25">
      <c r="B108" s="321"/>
      <c r="C108" s="326"/>
      <c r="D108" s="482">
        <v>2025</v>
      </c>
      <c r="E108" s="125"/>
      <c r="F108" s="126"/>
      <c r="G108" s="332" t="str">
        <f>IFERROR(TABELA_SECA!BJ20*1,"--")</f>
        <v>--</v>
      </c>
      <c r="H108" s="458"/>
      <c r="I108" s="333" t="str">
        <f t="shared" si="3"/>
        <v>--</v>
      </c>
      <c r="J108" s="326"/>
      <c r="K108" s="326"/>
      <c r="L108" s="326"/>
      <c r="M108" s="326"/>
      <c r="N108" s="327"/>
      <c r="O108" s="76"/>
      <c r="AC108" s="80" t="s">
        <v>123</v>
      </c>
      <c r="AG108" s="80" t="s">
        <v>397</v>
      </c>
    </row>
    <row r="109" spans="2:33" ht="21" customHeight="1" thickBot="1" x14ac:dyDescent="0.25">
      <c r="B109" s="321"/>
      <c r="C109" s="326"/>
      <c r="D109" s="482">
        <v>2025</v>
      </c>
      <c r="E109" s="125"/>
      <c r="F109" s="126"/>
      <c r="G109" s="332" t="str">
        <f>IFERROR(TABELA_SECA!BJ21*1,"--")</f>
        <v>--</v>
      </c>
      <c r="H109" s="458"/>
      <c r="I109" s="333" t="str">
        <f t="shared" si="3"/>
        <v>--</v>
      </c>
      <c r="J109" s="326"/>
      <c r="K109" s="326"/>
      <c r="L109" s="326"/>
      <c r="M109" s="326"/>
      <c r="N109" s="327"/>
      <c r="O109" s="76"/>
      <c r="AC109" s="80" t="s">
        <v>124</v>
      </c>
      <c r="AG109" s="175" t="s">
        <v>398</v>
      </c>
    </row>
    <row r="110" spans="2:33" ht="21" customHeight="1" x14ac:dyDescent="0.25">
      <c r="B110" s="321"/>
      <c r="C110" s="326"/>
      <c r="D110" s="324"/>
      <c r="E110" s="324"/>
      <c r="F110" s="324"/>
      <c r="G110" s="324"/>
      <c r="H110" s="204" t="s">
        <v>179</v>
      </c>
      <c r="I110" s="75">
        <f>SUM(I105:I109)</f>
        <v>0</v>
      </c>
      <c r="J110" s="326"/>
      <c r="K110" s="326"/>
      <c r="L110" s="326"/>
      <c r="M110" s="326"/>
      <c r="N110" s="327"/>
      <c r="O110" s="76"/>
      <c r="AC110" s="80" t="s">
        <v>125</v>
      </c>
      <c r="AG110" s="175" t="s">
        <v>399</v>
      </c>
    </row>
    <row r="111" spans="2:33" ht="21" customHeight="1" thickBot="1" x14ac:dyDescent="0.25">
      <c r="B111" s="321"/>
      <c r="C111" s="326"/>
      <c r="D111" s="324"/>
      <c r="E111" s="324"/>
      <c r="F111" s="324"/>
      <c r="G111" s="324"/>
      <c r="H111" s="324"/>
      <c r="I111" s="325"/>
      <c r="J111" s="326"/>
      <c r="K111" s="326"/>
      <c r="L111" s="326"/>
      <c r="M111" s="326"/>
      <c r="N111" s="327"/>
      <c r="O111" s="76"/>
      <c r="AC111" s="80" t="s">
        <v>126</v>
      </c>
      <c r="AG111" s="175" t="s">
        <v>423</v>
      </c>
    </row>
    <row r="112" spans="2:33" ht="21" customHeight="1" thickBot="1" x14ac:dyDescent="0.3">
      <c r="B112" s="321"/>
      <c r="C112" s="326"/>
      <c r="D112" s="201" t="s">
        <v>11</v>
      </c>
      <c r="E112" s="329" t="s">
        <v>12</v>
      </c>
      <c r="F112" s="557">
        <f>F50</f>
        <v>0</v>
      </c>
      <c r="G112" s="558"/>
      <c r="H112" s="335"/>
      <c r="I112" s="331"/>
      <c r="J112" s="326"/>
      <c r="K112" s="326"/>
      <c r="L112" s="326"/>
      <c r="M112" s="326"/>
      <c r="N112" s="327"/>
      <c r="O112" s="76"/>
      <c r="AC112" s="80" t="s">
        <v>127</v>
      </c>
      <c r="AG112" s="175" t="s">
        <v>400</v>
      </c>
    </row>
    <row r="113" spans="2:33" ht="21" customHeight="1" thickBot="1" x14ac:dyDescent="0.25">
      <c r="B113" s="321"/>
      <c r="C113" s="326"/>
      <c r="D113" s="324"/>
      <c r="E113" s="324"/>
      <c r="F113" s="324"/>
      <c r="G113" s="324"/>
      <c r="H113" s="324"/>
      <c r="I113" s="325"/>
      <c r="J113" s="326"/>
      <c r="K113" s="326"/>
      <c r="L113" s="326"/>
      <c r="M113" s="326"/>
      <c r="N113" s="327"/>
      <c r="AC113" s="80" t="s">
        <v>128</v>
      </c>
      <c r="AG113" s="175" t="s">
        <v>401</v>
      </c>
    </row>
    <row r="114" spans="2:33" ht="21" customHeight="1" x14ac:dyDescent="0.2">
      <c r="B114" s="321"/>
      <c r="C114" s="326"/>
      <c r="D114" s="530" t="s">
        <v>4</v>
      </c>
      <c r="E114" s="530" t="s">
        <v>262</v>
      </c>
      <c r="F114" s="533" t="s">
        <v>5</v>
      </c>
      <c r="G114" s="535" t="s">
        <v>148</v>
      </c>
      <c r="H114" s="535" t="s">
        <v>263</v>
      </c>
      <c r="I114" s="535" t="s">
        <v>13</v>
      </c>
      <c r="J114" s="326"/>
      <c r="K114" s="326"/>
      <c r="L114" s="326"/>
      <c r="M114" s="326"/>
      <c r="N114" s="327"/>
      <c r="AC114" s="80" t="s">
        <v>129</v>
      </c>
      <c r="AG114" s="175" t="s">
        <v>424</v>
      </c>
    </row>
    <row r="115" spans="2:33" ht="21" customHeight="1" thickBot="1" x14ac:dyDescent="0.25">
      <c r="B115" s="321"/>
      <c r="C115" s="326"/>
      <c r="D115" s="531"/>
      <c r="E115" s="532"/>
      <c r="F115" s="534"/>
      <c r="G115" s="536"/>
      <c r="H115" s="536"/>
      <c r="I115" s="537"/>
      <c r="J115" s="326"/>
      <c r="K115" s="326"/>
      <c r="L115" s="326"/>
      <c r="M115" s="326"/>
      <c r="N115" s="327"/>
      <c r="AC115" s="80" t="s">
        <v>130</v>
      </c>
      <c r="AG115" s="175" t="s">
        <v>402</v>
      </c>
    </row>
    <row r="116" spans="2:33" ht="21" customHeight="1" thickBot="1" x14ac:dyDescent="0.25">
      <c r="B116" s="321"/>
      <c r="C116" s="326"/>
      <c r="D116" s="482">
        <v>2025</v>
      </c>
      <c r="E116" s="125"/>
      <c r="F116" s="126"/>
      <c r="G116" s="332" t="str">
        <f>IFERROR(TABELA_SECA!BJ22*1,"--")</f>
        <v>--</v>
      </c>
      <c r="H116" s="457"/>
      <c r="I116" s="333" t="str">
        <f>IFERROR(H116*G116,"--")</f>
        <v>--</v>
      </c>
      <c r="J116" s="326"/>
      <c r="K116" s="326"/>
      <c r="L116" s="326"/>
      <c r="M116" s="326"/>
      <c r="N116" s="327"/>
      <c r="O116" s="76"/>
      <c r="AC116" s="80" t="s">
        <v>131</v>
      </c>
      <c r="AG116" s="175" t="s">
        <v>403</v>
      </c>
    </row>
    <row r="117" spans="2:33" ht="21" customHeight="1" thickBot="1" x14ac:dyDescent="0.25">
      <c r="B117" s="321"/>
      <c r="C117" s="326"/>
      <c r="D117" s="482">
        <v>2025</v>
      </c>
      <c r="E117" s="125"/>
      <c r="F117" s="126"/>
      <c r="G117" s="332" t="str">
        <f>IFERROR(TABELA_SECA!BJ23*1,"--")</f>
        <v>--</v>
      </c>
      <c r="H117" s="458"/>
      <c r="I117" s="333" t="str">
        <f>IFERROR(H117*G117,"--")</f>
        <v>--</v>
      </c>
      <c r="J117" s="326"/>
      <c r="K117" s="326"/>
      <c r="L117" s="326"/>
      <c r="M117" s="326"/>
      <c r="N117" s="327"/>
      <c r="O117" s="76"/>
      <c r="AC117" s="80" t="s">
        <v>132</v>
      </c>
      <c r="AG117" s="80" t="s">
        <v>404</v>
      </c>
    </row>
    <row r="118" spans="2:33" ht="21" customHeight="1" thickBot="1" x14ac:dyDescent="0.25">
      <c r="B118" s="321"/>
      <c r="C118" s="326"/>
      <c r="D118" s="482">
        <v>2025</v>
      </c>
      <c r="E118" s="125"/>
      <c r="F118" s="126"/>
      <c r="G118" s="332" t="str">
        <f>IFERROR(TABELA_SECA!BJ24*1,"--")</f>
        <v>--</v>
      </c>
      <c r="H118" s="459"/>
      <c r="I118" s="333" t="str">
        <f t="shared" ref="I118:I120" si="4">IFERROR(H118*G118,"--")</f>
        <v>--</v>
      </c>
      <c r="J118" s="326"/>
      <c r="K118" s="326"/>
      <c r="L118" s="326"/>
      <c r="M118" s="326"/>
      <c r="N118" s="327"/>
      <c r="O118" s="76"/>
      <c r="AC118" s="80" t="s">
        <v>133</v>
      </c>
      <c r="AG118" s="175" t="s">
        <v>405</v>
      </c>
    </row>
    <row r="119" spans="2:33" ht="21" customHeight="1" thickBot="1" x14ac:dyDescent="0.25">
      <c r="B119" s="321"/>
      <c r="C119" s="326"/>
      <c r="D119" s="482">
        <v>2025</v>
      </c>
      <c r="E119" s="125"/>
      <c r="F119" s="126"/>
      <c r="G119" s="332" t="str">
        <f>IFERROR(TABELA_SECA!BJ25*1,"--")</f>
        <v>--</v>
      </c>
      <c r="H119" s="458"/>
      <c r="I119" s="333" t="str">
        <f t="shared" si="4"/>
        <v>--</v>
      </c>
      <c r="J119" s="326"/>
      <c r="K119" s="326"/>
      <c r="L119" s="326"/>
      <c r="M119" s="326"/>
      <c r="N119" s="327"/>
      <c r="O119" s="76"/>
      <c r="AC119" s="80" t="s">
        <v>134</v>
      </c>
      <c r="AG119" s="80" t="s">
        <v>406</v>
      </c>
    </row>
    <row r="120" spans="2:33" ht="21" customHeight="1" thickBot="1" x14ac:dyDescent="0.25">
      <c r="B120" s="321"/>
      <c r="C120" s="326"/>
      <c r="D120" s="482">
        <v>2025</v>
      </c>
      <c r="E120" s="125"/>
      <c r="F120" s="126"/>
      <c r="G120" s="332" t="str">
        <f>IFERROR(TABELA_SECA!BJ26*1,"--")</f>
        <v>--</v>
      </c>
      <c r="H120" s="458"/>
      <c r="I120" s="333" t="str">
        <f t="shared" si="4"/>
        <v>--</v>
      </c>
      <c r="J120" s="326"/>
      <c r="K120" s="326"/>
      <c r="L120" s="326"/>
      <c r="M120" s="326"/>
      <c r="N120" s="327"/>
      <c r="O120" s="76"/>
      <c r="AC120" s="80" t="s">
        <v>135</v>
      </c>
      <c r="AG120" s="175" t="s">
        <v>407</v>
      </c>
    </row>
    <row r="121" spans="2:33" ht="21" customHeight="1" x14ac:dyDescent="0.25">
      <c r="B121" s="321"/>
      <c r="C121" s="326"/>
      <c r="D121" s="324"/>
      <c r="E121" s="324"/>
      <c r="F121" s="324"/>
      <c r="G121" s="324"/>
      <c r="H121" s="204" t="s">
        <v>179</v>
      </c>
      <c r="I121" s="75">
        <f>SUM(I116:I120)</f>
        <v>0</v>
      </c>
      <c r="J121" s="326"/>
      <c r="K121" s="326"/>
      <c r="L121" s="326"/>
      <c r="M121" s="326"/>
      <c r="N121" s="327"/>
      <c r="O121" s="76"/>
      <c r="AC121" s="80" t="s">
        <v>136</v>
      </c>
      <c r="AG121" s="175" t="s">
        <v>408</v>
      </c>
    </row>
    <row r="122" spans="2:33" ht="21" customHeight="1" x14ac:dyDescent="0.2">
      <c r="B122" s="321"/>
      <c r="C122" s="326"/>
      <c r="D122" s="324"/>
      <c r="E122" s="324"/>
      <c r="F122" s="324"/>
      <c r="G122" s="324"/>
      <c r="H122" s="324"/>
      <c r="I122" s="325"/>
      <c r="J122" s="326"/>
      <c r="K122" s="326"/>
      <c r="L122" s="326"/>
      <c r="M122" s="326"/>
      <c r="N122" s="327"/>
      <c r="O122" s="76"/>
      <c r="AC122" s="80" t="s">
        <v>137</v>
      </c>
    </row>
    <row r="123" spans="2:33" ht="21" customHeight="1" thickBot="1" x14ac:dyDescent="0.25">
      <c r="B123" s="336"/>
      <c r="C123" s="337"/>
      <c r="D123" s="337"/>
      <c r="E123" s="337"/>
      <c r="F123" s="337"/>
      <c r="G123" s="337"/>
      <c r="H123" s="337"/>
      <c r="I123" s="338"/>
      <c r="J123" s="337"/>
      <c r="K123" s="337"/>
      <c r="L123" s="337"/>
      <c r="M123" s="337"/>
      <c r="N123" s="339"/>
      <c r="AC123" s="80" t="s">
        <v>138</v>
      </c>
    </row>
    <row r="124" spans="2:33" ht="21" customHeight="1" thickBot="1" x14ac:dyDescent="0.25">
      <c r="B124" s="340"/>
      <c r="C124" s="76"/>
      <c r="D124" s="76"/>
      <c r="E124" s="76"/>
      <c r="F124" s="76"/>
      <c r="G124" s="76"/>
      <c r="H124" s="76"/>
      <c r="I124" s="315"/>
      <c r="J124" s="76"/>
      <c r="K124" s="76"/>
      <c r="L124" s="76"/>
      <c r="M124" s="76"/>
      <c r="N124" s="76"/>
      <c r="AC124" s="80" t="s">
        <v>139</v>
      </c>
    </row>
    <row r="125" spans="2:33" ht="21" customHeight="1" x14ac:dyDescent="0.2">
      <c r="B125" s="341"/>
      <c r="C125" s="342"/>
      <c r="D125" s="342"/>
      <c r="E125" s="342"/>
      <c r="F125" s="342"/>
      <c r="G125" s="342"/>
      <c r="H125" s="342"/>
      <c r="I125" s="343"/>
      <c r="J125" s="342"/>
      <c r="K125" s="342"/>
      <c r="L125" s="342"/>
      <c r="M125" s="342"/>
      <c r="N125" s="342"/>
      <c r="O125" s="344"/>
      <c r="T125" s="308">
        <v>1</v>
      </c>
      <c r="AC125" s="80" t="s">
        <v>140</v>
      </c>
    </row>
    <row r="126" spans="2:33" ht="21" customHeight="1" x14ac:dyDescent="0.2">
      <c r="B126" s="345"/>
      <c r="C126" s="300" t="s">
        <v>491</v>
      </c>
      <c r="D126" s="300" t="s">
        <v>492</v>
      </c>
      <c r="E126" s="301"/>
      <c r="F126" s="301"/>
      <c r="G126" s="346"/>
      <c r="H126" s="346"/>
      <c r="I126" s="347"/>
      <c r="J126" s="346"/>
      <c r="K126" s="346"/>
      <c r="L126" s="346"/>
      <c r="M126" s="346"/>
      <c r="N126" s="346"/>
      <c r="O126" s="348"/>
      <c r="T126" s="308">
        <v>2</v>
      </c>
      <c r="AC126" s="80" t="s">
        <v>141</v>
      </c>
    </row>
    <row r="127" spans="2:33" ht="21" customHeight="1" x14ac:dyDescent="0.2">
      <c r="B127" s="345"/>
      <c r="C127" s="346"/>
      <c r="D127" s="346"/>
      <c r="E127" s="346"/>
      <c r="F127" s="346"/>
      <c r="G127" s="346"/>
      <c r="H127" s="346"/>
      <c r="I127" s="346"/>
      <c r="J127" s="347"/>
      <c r="K127" s="347"/>
      <c r="L127" s="346"/>
      <c r="M127" s="346"/>
      <c r="N127" s="346"/>
      <c r="O127" s="348"/>
      <c r="T127" s="308">
        <v>3</v>
      </c>
      <c r="AC127" s="80" t="s">
        <v>142</v>
      </c>
    </row>
    <row r="128" spans="2:33" ht="21" customHeight="1" x14ac:dyDescent="0.25">
      <c r="B128" s="345"/>
      <c r="C128" s="346"/>
      <c r="D128" s="118" t="s">
        <v>549</v>
      </c>
      <c r="E128" s="119"/>
      <c r="F128" s="119"/>
      <c r="G128" s="119"/>
      <c r="H128" s="346"/>
      <c r="I128" s="346"/>
      <c r="J128" s="346"/>
      <c r="K128" s="346"/>
      <c r="L128" s="346"/>
      <c r="M128" s="346"/>
      <c r="N128" s="346"/>
      <c r="O128" s="348"/>
      <c r="T128" s="308">
        <v>4</v>
      </c>
      <c r="AC128" s="80" t="s">
        <v>143</v>
      </c>
    </row>
    <row r="129" spans="2:29" ht="21" customHeight="1" thickBot="1" x14ac:dyDescent="0.35">
      <c r="B129" s="345"/>
      <c r="C129" s="346"/>
      <c r="D129" s="346"/>
      <c r="E129" s="346"/>
      <c r="F129" s="346"/>
      <c r="G129" s="346"/>
      <c r="H129" s="346"/>
      <c r="I129" s="346"/>
      <c r="J129" s="346"/>
      <c r="K129" s="353" t="s">
        <v>555</v>
      </c>
      <c r="L129" s="346"/>
      <c r="M129" s="346"/>
      <c r="N129" s="346"/>
      <c r="O129" s="348"/>
      <c r="T129" s="308">
        <v>5</v>
      </c>
      <c r="AC129" s="80" t="s">
        <v>144</v>
      </c>
    </row>
    <row r="130" spans="2:29" ht="21" customHeight="1" x14ac:dyDescent="0.2">
      <c r="B130" s="345"/>
      <c r="C130" s="346"/>
      <c r="D130" s="546" t="s">
        <v>4</v>
      </c>
      <c r="E130" s="85" t="s">
        <v>558</v>
      </c>
      <c r="F130" s="86" t="s">
        <v>560</v>
      </c>
      <c r="G130" s="432" t="s">
        <v>547</v>
      </c>
      <c r="H130" s="432" t="s">
        <v>558</v>
      </c>
      <c r="I130" s="87" t="s">
        <v>548</v>
      </c>
      <c r="J130" s="346"/>
      <c r="K130" s="511"/>
      <c r="L130" s="512"/>
      <c r="M130" s="512"/>
      <c r="N130" s="512"/>
      <c r="O130" s="348"/>
      <c r="AC130" s="80" t="s">
        <v>145</v>
      </c>
    </row>
    <row r="131" spans="2:29" ht="21" customHeight="1" thickBot="1" x14ac:dyDescent="0.25">
      <c r="B131" s="345"/>
      <c r="C131" s="346"/>
      <c r="D131" s="552"/>
      <c r="E131" s="89" t="s">
        <v>19</v>
      </c>
      <c r="F131" s="90" t="s">
        <v>20</v>
      </c>
      <c r="G131" s="433" t="s">
        <v>551</v>
      </c>
      <c r="H131" s="433" t="s">
        <v>559</v>
      </c>
      <c r="I131" s="91" t="s">
        <v>550</v>
      </c>
      <c r="J131" s="346"/>
      <c r="K131" s="513"/>
      <c r="L131" s="514"/>
      <c r="M131" s="514"/>
      <c r="N131" s="514"/>
      <c r="O131" s="348"/>
      <c r="AC131" s="80" t="s">
        <v>146</v>
      </c>
    </row>
    <row r="132" spans="2:29" ht="21" customHeight="1" thickBot="1" x14ac:dyDescent="0.25">
      <c r="B132" s="345"/>
      <c r="C132" s="346"/>
      <c r="D132" s="482">
        <v>2024</v>
      </c>
      <c r="E132" s="457"/>
      <c r="F132" s="457"/>
      <c r="G132" s="457"/>
      <c r="H132" s="457"/>
      <c r="I132" s="349">
        <f>E132+F13+H1322+G132</f>
        <v>0</v>
      </c>
      <c r="J132" s="346"/>
      <c r="K132" s="513"/>
      <c r="L132" s="514"/>
      <c r="M132" s="514"/>
      <c r="N132" s="514"/>
      <c r="O132" s="348"/>
    </row>
    <row r="133" spans="2:29" ht="21" customHeight="1" thickBot="1" x14ac:dyDescent="0.25">
      <c r="B133" s="345"/>
      <c r="C133" s="346"/>
      <c r="D133" s="482">
        <v>2023</v>
      </c>
      <c r="E133" s="458"/>
      <c r="F133" s="458"/>
      <c r="G133" s="458"/>
      <c r="H133" s="458"/>
      <c r="I133" s="349">
        <f t="shared" ref="I133:I136" si="5">E133+F14+H1323+G133</f>
        <v>0</v>
      </c>
      <c r="J133" s="346"/>
      <c r="K133" s="513"/>
      <c r="L133" s="514"/>
      <c r="M133" s="514"/>
      <c r="N133" s="514"/>
      <c r="O133" s="348"/>
    </row>
    <row r="134" spans="2:29" ht="21" customHeight="1" thickBot="1" x14ac:dyDescent="0.25">
      <c r="B134" s="345"/>
      <c r="C134" s="346"/>
      <c r="D134" s="482">
        <v>2022</v>
      </c>
      <c r="E134" s="459"/>
      <c r="F134" s="459"/>
      <c r="G134" s="459"/>
      <c r="H134" s="459"/>
      <c r="I134" s="349">
        <f t="shared" si="5"/>
        <v>0</v>
      </c>
      <c r="J134" s="346"/>
      <c r="K134" s="513"/>
      <c r="L134" s="514"/>
      <c r="M134" s="514"/>
      <c r="N134" s="514"/>
      <c r="O134" s="348"/>
    </row>
    <row r="135" spans="2:29" ht="21" customHeight="1" thickBot="1" x14ac:dyDescent="0.25">
      <c r="B135" s="345"/>
      <c r="C135" s="346"/>
      <c r="D135" s="482">
        <v>2021</v>
      </c>
      <c r="E135" s="458"/>
      <c r="F135" s="458"/>
      <c r="G135" s="458"/>
      <c r="H135" s="458"/>
      <c r="I135" s="349">
        <f t="shared" si="5"/>
        <v>0</v>
      </c>
      <c r="J135" s="346"/>
      <c r="K135" s="513"/>
      <c r="L135" s="514"/>
      <c r="M135" s="514"/>
      <c r="N135" s="514"/>
      <c r="O135" s="348"/>
    </row>
    <row r="136" spans="2:29" ht="21" customHeight="1" thickBot="1" x14ac:dyDescent="0.25">
      <c r="B136" s="345"/>
      <c r="C136" s="346"/>
      <c r="D136" s="482">
        <v>2020</v>
      </c>
      <c r="E136" s="458"/>
      <c r="F136" s="458"/>
      <c r="G136" s="458"/>
      <c r="H136" s="458"/>
      <c r="I136" s="349">
        <f t="shared" si="5"/>
        <v>0</v>
      </c>
      <c r="J136" s="346"/>
      <c r="K136" s="513"/>
      <c r="L136" s="514"/>
      <c r="M136" s="514"/>
      <c r="N136" s="514"/>
      <c r="O136" s="348"/>
    </row>
    <row r="137" spans="2:29" ht="21" customHeight="1" x14ac:dyDescent="0.2">
      <c r="B137" s="345"/>
      <c r="C137" s="346"/>
      <c r="D137" s="346"/>
      <c r="E137" s="346"/>
      <c r="F137" s="346"/>
      <c r="G137" s="346"/>
      <c r="H137" s="352"/>
      <c r="I137" s="346"/>
      <c r="J137" s="346"/>
      <c r="K137" s="513"/>
      <c r="L137" s="514"/>
      <c r="M137" s="514"/>
      <c r="N137" s="514"/>
      <c r="O137" s="348"/>
    </row>
    <row r="138" spans="2:29" ht="21" customHeight="1" x14ac:dyDescent="0.2">
      <c r="B138" s="345"/>
      <c r="C138" s="346"/>
      <c r="D138" s="346"/>
      <c r="E138" s="346"/>
      <c r="F138" s="346"/>
      <c r="G138" s="346"/>
      <c r="H138" s="352"/>
      <c r="I138" s="346"/>
      <c r="J138" s="346"/>
      <c r="K138" s="513"/>
      <c r="L138" s="514"/>
      <c r="M138" s="514"/>
      <c r="N138" s="514"/>
      <c r="O138" s="348"/>
    </row>
    <row r="139" spans="2:29" ht="21" customHeight="1" x14ac:dyDescent="0.25">
      <c r="B139" s="345"/>
      <c r="C139" s="346"/>
      <c r="D139" s="426" t="s">
        <v>553</v>
      </c>
      <c r="E139" s="427"/>
      <c r="F139" s="427"/>
      <c r="G139" s="427"/>
      <c r="H139" s="352"/>
      <c r="I139" s="346"/>
      <c r="J139" s="346"/>
      <c r="K139" s="513"/>
      <c r="L139" s="514"/>
      <c r="M139" s="514"/>
      <c r="N139" s="514"/>
      <c r="O139" s="348"/>
    </row>
    <row r="140" spans="2:29" ht="21" customHeight="1" x14ac:dyDescent="0.2">
      <c r="B140" s="345"/>
      <c r="C140" s="346"/>
      <c r="D140" s="346"/>
      <c r="E140" s="346"/>
      <c r="F140" s="346"/>
      <c r="G140" s="346"/>
      <c r="H140" s="352"/>
      <c r="I140" s="346"/>
      <c r="J140" s="346"/>
      <c r="K140" s="513"/>
      <c r="L140" s="514"/>
      <c r="M140" s="514"/>
      <c r="N140" s="514"/>
      <c r="O140" s="348"/>
    </row>
    <row r="141" spans="2:29" ht="21" customHeight="1" x14ac:dyDescent="0.25">
      <c r="B141" s="345"/>
      <c r="C141" s="346"/>
      <c r="D141" s="206" t="s">
        <v>14</v>
      </c>
      <c r="E141" s="351" t="s">
        <v>12</v>
      </c>
      <c r="F141" s="202"/>
      <c r="G141" s="346"/>
      <c r="H141" s="352"/>
      <c r="I141" s="346"/>
      <c r="J141" s="346"/>
      <c r="K141" s="513"/>
      <c r="L141" s="514"/>
      <c r="M141" s="514"/>
      <c r="N141" s="514"/>
      <c r="O141" s="348"/>
    </row>
    <row r="142" spans="2:29" ht="21" customHeight="1" thickBot="1" x14ac:dyDescent="0.25">
      <c r="B142" s="345"/>
      <c r="C142" s="346"/>
      <c r="D142" s="346"/>
      <c r="E142" s="346"/>
      <c r="F142" s="346"/>
      <c r="G142" s="346"/>
      <c r="H142" s="346"/>
      <c r="I142" s="346"/>
      <c r="J142" s="346"/>
      <c r="K142" s="513"/>
      <c r="L142" s="514"/>
      <c r="M142" s="514"/>
      <c r="N142" s="514"/>
      <c r="O142" s="348"/>
    </row>
    <row r="143" spans="2:29" ht="21" customHeight="1" x14ac:dyDescent="0.2">
      <c r="B143" s="345"/>
      <c r="C143" s="346"/>
      <c r="D143" s="546" t="s">
        <v>4</v>
      </c>
      <c r="E143" s="509" t="s">
        <v>561</v>
      </c>
      <c r="F143" s="509" t="s">
        <v>562</v>
      </c>
      <c r="G143" s="509" t="s">
        <v>568</v>
      </c>
      <c r="H143" s="509" t="s">
        <v>569</v>
      </c>
      <c r="I143" s="346"/>
      <c r="J143" s="346"/>
      <c r="K143" s="513"/>
      <c r="L143" s="514"/>
      <c r="M143" s="514"/>
      <c r="N143" s="514"/>
      <c r="O143" s="348"/>
    </row>
    <row r="144" spans="2:29" ht="21" customHeight="1" thickBot="1" x14ac:dyDescent="0.25">
      <c r="B144" s="345"/>
      <c r="C144" s="346"/>
      <c r="D144" s="547"/>
      <c r="E144" s="549"/>
      <c r="F144" s="549"/>
      <c r="G144" s="510"/>
      <c r="H144" s="510"/>
      <c r="I144" s="346"/>
      <c r="J144" s="346"/>
      <c r="K144" s="513"/>
      <c r="L144" s="514"/>
      <c r="M144" s="514"/>
      <c r="N144" s="514"/>
      <c r="O144" s="348"/>
    </row>
    <row r="145" spans="2:15" ht="21" customHeight="1" thickBot="1" x14ac:dyDescent="0.25">
      <c r="B145" s="345"/>
      <c r="C145" s="346"/>
      <c r="D145" s="482">
        <v>2024</v>
      </c>
      <c r="E145" s="457"/>
      <c r="F145" s="457"/>
      <c r="G145" s="457"/>
      <c r="H145" s="468">
        <f>E145-F145-G145</f>
        <v>0</v>
      </c>
      <c r="I145" s="346"/>
      <c r="J145" s="346"/>
      <c r="K145" s="513"/>
      <c r="L145" s="514"/>
      <c r="M145" s="514"/>
      <c r="N145" s="514"/>
      <c r="O145" s="348"/>
    </row>
    <row r="146" spans="2:15" ht="21" customHeight="1" thickBot="1" x14ac:dyDescent="0.25">
      <c r="B146" s="345"/>
      <c r="C146" s="346"/>
      <c r="D146" s="482">
        <v>2023</v>
      </c>
      <c r="E146" s="458"/>
      <c r="F146" s="458"/>
      <c r="G146" s="458"/>
      <c r="H146" s="468">
        <f>E146-F146-G146</f>
        <v>0</v>
      </c>
      <c r="I146" s="346"/>
      <c r="J146" s="346"/>
      <c r="K146" s="513"/>
      <c r="L146" s="514"/>
      <c r="M146" s="514"/>
      <c r="N146" s="514"/>
      <c r="O146" s="348"/>
    </row>
    <row r="147" spans="2:15" ht="21" customHeight="1" thickBot="1" x14ac:dyDescent="0.25">
      <c r="B147" s="345"/>
      <c r="C147" s="346"/>
      <c r="D147" s="482">
        <v>2022</v>
      </c>
      <c r="E147" s="459"/>
      <c r="F147" s="459"/>
      <c r="G147" s="459"/>
      <c r="H147" s="468">
        <f>E147-F147-G147</f>
        <v>0</v>
      </c>
      <c r="I147" s="346"/>
      <c r="J147" s="346"/>
      <c r="K147" s="513"/>
      <c r="L147" s="514"/>
      <c r="M147" s="514"/>
      <c r="N147" s="514"/>
      <c r="O147" s="348"/>
    </row>
    <row r="148" spans="2:15" ht="21" customHeight="1" thickBot="1" x14ac:dyDescent="0.25">
      <c r="B148" s="345"/>
      <c r="C148" s="346"/>
      <c r="D148" s="482">
        <v>2021</v>
      </c>
      <c r="E148" s="458"/>
      <c r="F148" s="458"/>
      <c r="G148" s="458"/>
      <c r="H148" s="468">
        <f>E148-F148-G148</f>
        <v>0</v>
      </c>
      <c r="I148" s="346"/>
      <c r="J148" s="346"/>
      <c r="K148" s="513"/>
      <c r="L148" s="514"/>
      <c r="M148" s="514"/>
      <c r="N148" s="514"/>
      <c r="O148" s="348"/>
    </row>
    <row r="149" spans="2:15" ht="21" customHeight="1" thickBot="1" x14ac:dyDescent="0.25">
      <c r="B149" s="345"/>
      <c r="C149" s="346"/>
      <c r="D149" s="482">
        <v>2020</v>
      </c>
      <c r="E149" s="458"/>
      <c r="F149" s="458"/>
      <c r="G149" s="458"/>
      <c r="H149" s="468">
        <f>E149-F149-G149</f>
        <v>0</v>
      </c>
      <c r="I149" s="346"/>
      <c r="J149" s="346"/>
      <c r="K149" s="513"/>
      <c r="L149" s="514"/>
      <c r="M149" s="514"/>
      <c r="N149" s="514"/>
      <c r="O149" s="348"/>
    </row>
    <row r="150" spans="2:15" ht="21" customHeight="1" x14ac:dyDescent="0.2">
      <c r="B150" s="345"/>
      <c r="C150" s="346"/>
      <c r="D150" s="346"/>
      <c r="E150" s="346"/>
      <c r="F150" s="346"/>
      <c r="G150" s="346"/>
      <c r="H150" s="346"/>
      <c r="I150" s="346"/>
      <c r="J150" s="346"/>
      <c r="K150" s="346"/>
      <c r="L150" s="346"/>
      <c r="M150" s="346"/>
      <c r="N150" s="346"/>
      <c r="O150" s="348"/>
    </row>
    <row r="151" spans="2:15" ht="21" customHeight="1" x14ac:dyDescent="0.2">
      <c r="B151" s="345"/>
      <c r="C151" s="346"/>
      <c r="D151" s="346"/>
      <c r="E151" s="346"/>
      <c r="F151" s="346"/>
      <c r="G151" s="346"/>
      <c r="H151" s="346"/>
      <c r="I151" s="346"/>
      <c r="J151" s="346"/>
      <c r="K151" s="346"/>
      <c r="L151" s="346"/>
      <c r="M151" s="346"/>
      <c r="N151" s="346"/>
      <c r="O151" s="348"/>
    </row>
    <row r="152" spans="2:15" ht="21" customHeight="1" x14ac:dyDescent="0.25">
      <c r="B152" s="345"/>
      <c r="C152" s="346"/>
      <c r="D152" s="206" t="s">
        <v>15</v>
      </c>
      <c r="E152" s="351" t="s">
        <v>12</v>
      </c>
      <c r="F152" s="202"/>
      <c r="G152" s="346"/>
      <c r="H152" s="352"/>
      <c r="I152" s="346"/>
      <c r="J152" s="346"/>
      <c r="K152" s="346"/>
      <c r="L152" s="346"/>
      <c r="M152" s="346"/>
      <c r="N152" s="346"/>
      <c r="O152" s="348"/>
    </row>
    <row r="153" spans="2:15" ht="21" customHeight="1" thickBot="1" x14ac:dyDescent="0.25">
      <c r="B153" s="345"/>
      <c r="C153" s="346"/>
      <c r="D153" s="354"/>
      <c r="E153" s="351"/>
      <c r="F153" s="352"/>
      <c r="G153" s="352"/>
      <c r="H153" s="352"/>
      <c r="I153" s="346"/>
      <c r="J153" s="346"/>
      <c r="K153" s="346"/>
      <c r="L153" s="346"/>
      <c r="M153" s="346"/>
      <c r="N153" s="346"/>
      <c r="O153" s="348"/>
    </row>
    <row r="154" spans="2:15" ht="21" customHeight="1" x14ac:dyDescent="0.2">
      <c r="B154" s="345"/>
      <c r="C154" s="346"/>
      <c r="D154" s="546" t="s">
        <v>4</v>
      </c>
      <c r="E154" s="509" t="s">
        <v>186</v>
      </c>
      <c r="F154" s="509" t="s">
        <v>554</v>
      </c>
      <c r="G154" s="509" t="s">
        <v>568</v>
      </c>
      <c r="H154" s="509" t="s">
        <v>569</v>
      </c>
      <c r="I154" s="346"/>
      <c r="J154" s="346"/>
      <c r="K154" s="346"/>
      <c r="L154" s="346"/>
      <c r="M154" s="346"/>
      <c r="N154" s="346"/>
      <c r="O154" s="348"/>
    </row>
    <row r="155" spans="2:15" ht="21" customHeight="1" thickBot="1" x14ac:dyDescent="0.25">
      <c r="B155" s="345"/>
      <c r="C155" s="346"/>
      <c r="D155" s="547"/>
      <c r="E155" s="549"/>
      <c r="F155" s="549"/>
      <c r="G155" s="510"/>
      <c r="H155" s="510"/>
      <c r="I155" s="346"/>
      <c r="J155" s="346"/>
      <c r="K155" s="346"/>
      <c r="L155" s="346"/>
      <c r="M155" s="346"/>
      <c r="N155" s="346"/>
      <c r="O155" s="348"/>
    </row>
    <row r="156" spans="2:15" ht="21" customHeight="1" thickBot="1" x14ac:dyDescent="0.25">
      <c r="B156" s="345"/>
      <c r="C156" s="346"/>
      <c r="D156" s="482">
        <v>2024</v>
      </c>
      <c r="E156" s="457"/>
      <c r="F156" s="457"/>
      <c r="G156" s="457"/>
      <c r="H156" s="468">
        <f>E156-F156-G156</f>
        <v>0</v>
      </c>
      <c r="I156" s="346"/>
      <c r="J156" s="346"/>
      <c r="K156" s="346"/>
      <c r="L156" s="346"/>
      <c r="M156" s="346"/>
      <c r="N156" s="346"/>
      <c r="O156" s="348"/>
    </row>
    <row r="157" spans="2:15" ht="21" customHeight="1" thickBot="1" x14ac:dyDescent="0.25">
      <c r="B157" s="345"/>
      <c r="C157" s="346"/>
      <c r="D157" s="482">
        <v>2023</v>
      </c>
      <c r="E157" s="458"/>
      <c r="F157" s="458"/>
      <c r="G157" s="458"/>
      <c r="H157" s="468">
        <f>E157-F157-G157</f>
        <v>0</v>
      </c>
      <c r="I157" s="346"/>
      <c r="J157" s="346"/>
      <c r="K157" s="346"/>
      <c r="L157" s="346"/>
      <c r="M157" s="346"/>
      <c r="N157" s="346"/>
      <c r="O157" s="348"/>
    </row>
    <row r="158" spans="2:15" ht="21" customHeight="1" thickBot="1" x14ac:dyDescent="0.25">
      <c r="B158" s="345"/>
      <c r="C158" s="346"/>
      <c r="D158" s="482">
        <v>2022</v>
      </c>
      <c r="E158" s="459"/>
      <c r="F158" s="459"/>
      <c r="G158" s="459"/>
      <c r="H158" s="468">
        <f>E158-F158-G158</f>
        <v>0</v>
      </c>
      <c r="I158" s="346"/>
      <c r="J158" s="346"/>
      <c r="K158" s="346"/>
      <c r="L158" s="346"/>
      <c r="M158" s="346"/>
      <c r="N158" s="346"/>
      <c r="O158" s="348"/>
    </row>
    <row r="159" spans="2:15" ht="21" customHeight="1" thickBot="1" x14ac:dyDescent="0.25">
      <c r="B159" s="345"/>
      <c r="C159" s="346"/>
      <c r="D159" s="482">
        <v>2021</v>
      </c>
      <c r="E159" s="458"/>
      <c r="F159" s="458"/>
      <c r="G159" s="458"/>
      <c r="H159" s="468">
        <f>E159-F159-G159</f>
        <v>0</v>
      </c>
      <c r="I159" s="346"/>
      <c r="J159" s="346"/>
      <c r="K159" s="346"/>
      <c r="L159" s="346"/>
      <c r="M159" s="346"/>
      <c r="N159" s="346"/>
      <c r="O159" s="348"/>
    </row>
    <row r="160" spans="2:15" ht="21" customHeight="1" thickBot="1" x14ac:dyDescent="0.25">
      <c r="B160" s="345"/>
      <c r="C160" s="346"/>
      <c r="D160" s="482">
        <v>2020</v>
      </c>
      <c r="E160" s="458"/>
      <c r="F160" s="458"/>
      <c r="G160" s="458"/>
      <c r="H160" s="468">
        <f>E160-F160-G160</f>
        <v>0</v>
      </c>
      <c r="I160" s="346"/>
      <c r="J160" s="346"/>
      <c r="K160" s="346"/>
      <c r="L160" s="346"/>
      <c r="M160" s="346"/>
      <c r="N160" s="346"/>
      <c r="O160" s="348"/>
    </row>
    <row r="161" spans="2:15" ht="21" customHeight="1" x14ac:dyDescent="0.2">
      <c r="B161" s="345"/>
      <c r="C161" s="346"/>
      <c r="D161" s="346"/>
      <c r="E161" s="346"/>
      <c r="F161" s="346"/>
      <c r="G161" s="346"/>
      <c r="H161" s="346"/>
      <c r="I161" s="346"/>
      <c r="J161" s="346"/>
      <c r="K161" s="346"/>
      <c r="L161" s="346"/>
      <c r="M161" s="346"/>
      <c r="N161" s="346"/>
      <c r="O161" s="348"/>
    </row>
    <row r="162" spans="2:15" ht="21" customHeight="1" x14ac:dyDescent="0.2">
      <c r="B162" s="345"/>
      <c r="C162" s="346"/>
      <c r="D162" s="346"/>
      <c r="E162" s="346"/>
      <c r="F162" s="346"/>
      <c r="G162" s="346"/>
      <c r="H162" s="346"/>
      <c r="I162" s="346"/>
      <c r="J162" s="346"/>
      <c r="K162" s="346"/>
      <c r="L162" s="346"/>
      <c r="M162" s="346"/>
      <c r="N162" s="346"/>
      <c r="O162" s="348"/>
    </row>
    <row r="163" spans="2:15" ht="21" customHeight="1" x14ac:dyDescent="0.25">
      <c r="B163" s="345"/>
      <c r="C163" s="346"/>
      <c r="D163" s="206" t="s">
        <v>16</v>
      </c>
      <c r="E163" s="351" t="s">
        <v>12</v>
      </c>
      <c r="F163" s="202"/>
      <c r="G163" s="346"/>
      <c r="H163" s="352"/>
      <c r="I163" s="346"/>
      <c r="J163" s="346"/>
      <c r="K163" s="346"/>
      <c r="L163" s="346"/>
      <c r="M163" s="346"/>
      <c r="N163" s="346"/>
      <c r="O163" s="348"/>
    </row>
    <row r="164" spans="2:15" ht="21" customHeight="1" thickBot="1" x14ac:dyDescent="0.25">
      <c r="B164" s="345"/>
      <c r="C164" s="346"/>
      <c r="D164" s="354"/>
      <c r="E164" s="351"/>
      <c r="F164" s="352"/>
      <c r="G164" s="352"/>
      <c r="H164" s="352"/>
      <c r="I164" s="346"/>
      <c r="J164" s="346"/>
      <c r="K164" s="346"/>
      <c r="L164" s="346"/>
      <c r="M164" s="346"/>
      <c r="N164" s="346"/>
      <c r="O164" s="348"/>
    </row>
    <row r="165" spans="2:15" ht="21" customHeight="1" x14ac:dyDescent="0.2">
      <c r="B165" s="345"/>
      <c r="C165" s="346"/>
      <c r="D165" s="546" t="s">
        <v>4</v>
      </c>
      <c r="E165" s="509" t="s">
        <v>186</v>
      </c>
      <c r="F165" s="509" t="s">
        <v>554</v>
      </c>
      <c r="G165" s="509" t="s">
        <v>552</v>
      </c>
      <c r="H165" s="509" t="s">
        <v>569</v>
      </c>
      <c r="I165" s="346"/>
      <c r="J165" s="346"/>
      <c r="K165" s="346"/>
      <c r="L165" s="346"/>
      <c r="M165" s="346"/>
      <c r="N165" s="346"/>
      <c r="O165" s="348"/>
    </row>
    <row r="166" spans="2:15" ht="21" customHeight="1" thickBot="1" x14ac:dyDescent="0.25">
      <c r="B166" s="345"/>
      <c r="C166" s="346"/>
      <c r="D166" s="547"/>
      <c r="E166" s="549"/>
      <c r="F166" s="549"/>
      <c r="G166" s="549"/>
      <c r="H166" s="510"/>
      <c r="I166" s="346"/>
      <c r="J166" s="346"/>
      <c r="K166" s="346"/>
      <c r="L166" s="346"/>
      <c r="M166" s="346"/>
      <c r="N166" s="346"/>
      <c r="O166" s="348"/>
    </row>
    <row r="167" spans="2:15" ht="21" customHeight="1" thickBot="1" x14ac:dyDescent="0.25">
      <c r="B167" s="345"/>
      <c r="C167" s="346"/>
      <c r="D167" s="482">
        <v>2024</v>
      </c>
      <c r="E167" s="457"/>
      <c r="F167" s="457"/>
      <c r="G167" s="457"/>
      <c r="H167" s="468">
        <f>E167-F167-G167</f>
        <v>0</v>
      </c>
      <c r="I167" s="346"/>
      <c r="J167" s="346"/>
      <c r="K167" s="346"/>
      <c r="L167" s="346"/>
      <c r="M167" s="346"/>
      <c r="N167" s="346"/>
      <c r="O167" s="348"/>
    </row>
    <row r="168" spans="2:15" ht="21" customHeight="1" thickBot="1" x14ac:dyDescent="0.25">
      <c r="B168" s="345"/>
      <c r="C168" s="346"/>
      <c r="D168" s="482">
        <v>2023</v>
      </c>
      <c r="E168" s="458"/>
      <c r="F168" s="458"/>
      <c r="G168" s="458"/>
      <c r="H168" s="468">
        <f>E168-F168-G168</f>
        <v>0</v>
      </c>
      <c r="I168" s="346"/>
      <c r="J168" s="346"/>
      <c r="K168" s="346"/>
      <c r="L168" s="346"/>
      <c r="M168" s="346"/>
      <c r="N168" s="346"/>
      <c r="O168" s="348"/>
    </row>
    <row r="169" spans="2:15" ht="21" customHeight="1" thickBot="1" x14ac:dyDescent="0.25">
      <c r="B169" s="345"/>
      <c r="C169" s="346"/>
      <c r="D169" s="482">
        <v>2022</v>
      </c>
      <c r="E169" s="459"/>
      <c r="F169" s="459"/>
      <c r="G169" s="459"/>
      <c r="H169" s="468">
        <f>E169-F169-G169</f>
        <v>0</v>
      </c>
      <c r="I169" s="346"/>
      <c r="J169" s="346"/>
      <c r="K169" s="346"/>
      <c r="L169" s="346"/>
      <c r="M169" s="346"/>
      <c r="N169" s="346"/>
      <c r="O169" s="348"/>
    </row>
    <row r="170" spans="2:15" ht="21" customHeight="1" thickBot="1" x14ac:dyDescent="0.25">
      <c r="B170" s="345"/>
      <c r="C170" s="346"/>
      <c r="D170" s="482">
        <v>2021</v>
      </c>
      <c r="E170" s="458"/>
      <c r="F170" s="458"/>
      <c r="G170" s="458"/>
      <c r="H170" s="468">
        <f>E170-F170-G170</f>
        <v>0</v>
      </c>
      <c r="I170" s="346"/>
      <c r="J170" s="346"/>
      <c r="K170" s="346"/>
      <c r="L170" s="346"/>
      <c r="M170" s="346"/>
      <c r="N170" s="346"/>
      <c r="O170" s="348"/>
    </row>
    <row r="171" spans="2:15" ht="21" customHeight="1" thickBot="1" x14ac:dyDescent="0.25">
      <c r="B171" s="345"/>
      <c r="C171" s="346"/>
      <c r="D171" s="482">
        <v>2020</v>
      </c>
      <c r="E171" s="458"/>
      <c r="F171" s="458"/>
      <c r="G171" s="458"/>
      <c r="H171" s="468">
        <f>E171-F171-G171</f>
        <v>0</v>
      </c>
      <c r="I171" s="346"/>
      <c r="J171" s="346"/>
      <c r="K171" s="346"/>
      <c r="L171" s="346"/>
      <c r="M171" s="346"/>
      <c r="N171" s="346"/>
      <c r="O171" s="348"/>
    </row>
    <row r="172" spans="2:15" ht="21" customHeight="1" x14ac:dyDescent="0.2">
      <c r="B172" s="345"/>
      <c r="C172" s="346"/>
      <c r="D172" s="346"/>
      <c r="E172" s="346"/>
      <c r="F172" s="346"/>
      <c r="G172" s="346"/>
      <c r="H172" s="346"/>
      <c r="I172" s="346"/>
      <c r="J172" s="346"/>
      <c r="K172" s="346"/>
      <c r="L172" s="346"/>
      <c r="M172" s="346"/>
      <c r="N172" s="346"/>
      <c r="O172" s="348"/>
    </row>
    <row r="173" spans="2:15" ht="21" customHeight="1" x14ac:dyDescent="0.2">
      <c r="B173" s="345"/>
      <c r="C173" s="346"/>
      <c r="D173" s="346"/>
      <c r="E173" s="346"/>
      <c r="F173" s="346"/>
      <c r="G173" s="346"/>
      <c r="H173" s="346"/>
      <c r="I173" s="346"/>
      <c r="J173" s="346"/>
      <c r="K173" s="346"/>
      <c r="L173" s="346"/>
      <c r="M173" s="346"/>
      <c r="N173" s="346"/>
      <c r="O173" s="348"/>
    </row>
    <row r="174" spans="2:15" ht="21" customHeight="1" x14ac:dyDescent="0.25">
      <c r="B174" s="345"/>
      <c r="C174" s="346"/>
      <c r="D174" s="206" t="s">
        <v>17</v>
      </c>
      <c r="E174" s="351" t="s">
        <v>12</v>
      </c>
      <c r="F174" s="202"/>
      <c r="G174" s="346"/>
      <c r="H174" s="352"/>
      <c r="I174" s="346"/>
      <c r="J174" s="346"/>
      <c r="K174" s="346"/>
      <c r="L174" s="346"/>
      <c r="M174" s="346"/>
      <c r="N174" s="346"/>
      <c r="O174" s="348"/>
    </row>
    <row r="175" spans="2:15" ht="21" customHeight="1" thickBot="1" x14ac:dyDescent="0.25">
      <c r="B175" s="345"/>
      <c r="C175" s="346"/>
      <c r="D175" s="354"/>
      <c r="E175" s="351"/>
      <c r="F175" s="352"/>
      <c r="G175" s="352"/>
      <c r="H175" s="352"/>
      <c r="I175" s="346"/>
      <c r="J175" s="346"/>
      <c r="K175" s="346"/>
      <c r="L175" s="346"/>
      <c r="M175" s="346"/>
      <c r="N175" s="346"/>
      <c r="O175" s="348"/>
    </row>
    <row r="176" spans="2:15" ht="21" customHeight="1" x14ac:dyDescent="0.2">
      <c r="B176" s="345"/>
      <c r="C176" s="346"/>
      <c r="D176" s="546" t="s">
        <v>4</v>
      </c>
      <c r="E176" s="509" t="s">
        <v>186</v>
      </c>
      <c r="F176" s="509" t="s">
        <v>554</v>
      </c>
      <c r="G176" s="509" t="s">
        <v>552</v>
      </c>
      <c r="H176" s="509" t="s">
        <v>569</v>
      </c>
      <c r="I176" s="346"/>
      <c r="J176" s="346"/>
      <c r="K176" s="346"/>
      <c r="L176" s="346"/>
      <c r="M176" s="346"/>
      <c r="N176" s="346"/>
      <c r="O176" s="348"/>
    </row>
    <row r="177" spans="2:15" ht="21" customHeight="1" thickBot="1" x14ac:dyDescent="0.25">
      <c r="B177" s="345"/>
      <c r="C177" s="346"/>
      <c r="D177" s="547"/>
      <c r="E177" s="549"/>
      <c r="F177" s="549"/>
      <c r="G177" s="549"/>
      <c r="H177" s="510"/>
      <c r="I177" s="346"/>
      <c r="J177" s="346"/>
      <c r="K177" s="346"/>
      <c r="L177" s="346"/>
      <c r="M177" s="346"/>
      <c r="N177" s="346"/>
      <c r="O177" s="348"/>
    </row>
    <row r="178" spans="2:15" ht="21" customHeight="1" thickBot="1" x14ac:dyDescent="0.25">
      <c r="B178" s="345"/>
      <c r="C178" s="346"/>
      <c r="D178" s="482">
        <v>2024</v>
      </c>
      <c r="E178" s="457"/>
      <c r="F178" s="457"/>
      <c r="G178" s="457"/>
      <c r="H178" s="468">
        <f>E178-F178-G178</f>
        <v>0</v>
      </c>
      <c r="I178" s="346"/>
      <c r="J178" s="346"/>
      <c r="K178" s="346"/>
      <c r="L178" s="346"/>
      <c r="M178" s="346"/>
      <c r="N178" s="346"/>
      <c r="O178" s="348"/>
    </row>
    <row r="179" spans="2:15" ht="21" customHeight="1" thickBot="1" x14ac:dyDescent="0.25">
      <c r="B179" s="345"/>
      <c r="C179" s="346"/>
      <c r="D179" s="482">
        <v>2023</v>
      </c>
      <c r="E179" s="458"/>
      <c r="F179" s="458"/>
      <c r="G179" s="458"/>
      <c r="H179" s="468">
        <f>E179-F179-G179</f>
        <v>0</v>
      </c>
      <c r="I179" s="346"/>
      <c r="J179" s="346"/>
      <c r="K179" s="346"/>
      <c r="L179" s="346"/>
      <c r="M179" s="346"/>
      <c r="N179" s="346"/>
      <c r="O179" s="348"/>
    </row>
    <row r="180" spans="2:15" ht="21" customHeight="1" thickBot="1" x14ac:dyDescent="0.25">
      <c r="B180" s="345"/>
      <c r="C180" s="346"/>
      <c r="D180" s="482">
        <v>2022</v>
      </c>
      <c r="E180" s="459"/>
      <c r="F180" s="459"/>
      <c r="G180" s="459"/>
      <c r="H180" s="468">
        <f>E180-F180-G180</f>
        <v>0</v>
      </c>
      <c r="I180" s="346"/>
      <c r="J180" s="346"/>
      <c r="K180" s="346"/>
      <c r="L180" s="346"/>
      <c r="M180" s="346"/>
      <c r="N180" s="346"/>
      <c r="O180" s="348"/>
    </row>
    <row r="181" spans="2:15" ht="21" customHeight="1" thickBot="1" x14ac:dyDescent="0.25">
      <c r="B181" s="345"/>
      <c r="C181" s="346"/>
      <c r="D181" s="482">
        <v>2021</v>
      </c>
      <c r="E181" s="458"/>
      <c r="F181" s="458"/>
      <c r="G181" s="458"/>
      <c r="H181" s="468">
        <f>E181-F181-G181</f>
        <v>0</v>
      </c>
      <c r="I181" s="346"/>
      <c r="J181" s="346"/>
      <c r="K181" s="346"/>
      <c r="L181" s="346"/>
      <c r="M181" s="346"/>
      <c r="N181" s="346"/>
      <c r="O181" s="348"/>
    </row>
    <row r="182" spans="2:15" ht="21" customHeight="1" thickBot="1" x14ac:dyDescent="0.25">
      <c r="B182" s="345"/>
      <c r="C182" s="346"/>
      <c r="D182" s="482">
        <v>2020</v>
      </c>
      <c r="E182" s="458"/>
      <c r="F182" s="458"/>
      <c r="G182" s="458"/>
      <c r="H182" s="468">
        <f>E182-F182-G182</f>
        <v>0</v>
      </c>
      <c r="I182" s="346"/>
      <c r="J182" s="346"/>
      <c r="K182" s="346"/>
      <c r="L182" s="346"/>
      <c r="M182" s="346"/>
      <c r="N182" s="346"/>
      <c r="O182" s="348"/>
    </row>
    <row r="183" spans="2:15" ht="21" customHeight="1" x14ac:dyDescent="0.2">
      <c r="B183" s="345"/>
      <c r="C183" s="346"/>
      <c r="D183" s="346"/>
      <c r="E183" s="346"/>
      <c r="F183" s="346"/>
      <c r="G183" s="346"/>
      <c r="H183" s="346"/>
      <c r="I183" s="346"/>
      <c r="J183" s="346"/>
      <c r="K183" s="346"/>
      <c r="L183" s="346"/>
      <c r="M183" s="346"/>
      <c r="N183" s="346"/>
      <c r="O183" s="348"/>
    </row>
    <row r="184" spans="2:15" ht="21" customHeight="1" x14ac:dyDescent="0.2">
      <c r="B184" s="345"/>
      <c r="C184" s="346"/>
      <c r="D184" s="346"/>
      <c r="E184" s="346"/>
      <c r="F184" s="346"/>
      <c r="G184" s="346"/>
      <c r="H184" s="346"/>
      <c r="I184" s="346"/>
      <c r="J184" s="346"/>
      <c r="K184" s="346"/>
      <c r="L184" s="346"/>
      <c r="M184" s="346"/>
      <c r="N184" s="346"/>
      <c r="O184" s="348"/>
    </row>
    <row r="185" spans="2:15" ht="21" customHeight="1" x14ac:dyDescent="0.25">
      <c r="B185" s="345"/>
      <c r="C185" s="346"/>
      <c r="D185" s="206" t="s">
        <v>18</v>
      </c>
      <c r="E185" s="351" t="s">
        <v>12</v>
      </c>
      <c r="F185" s="202"/>
      <c r="G185" s="346"/>
      <c r="H185" s="352"/>
      <c r="I185" s="346"/>
      <c r="J185" s="346"/>
      <c r="K185" s="346"/>
      <c r="L185" s="346"/>
      <c r="M185" s="346"/>
      <c r="N185" s="346"/>
      <c r="O185" s="348"/>
    </row>
    <row r="186" spans="2:15" ht="21" customHeight="1" thickBot="1" x14ac:dyDescent="0.25">
      <c r="B186" s="345"/>
      <c r="C186" s="346"/>
      <c r="D186" s="346"/>
      <c r="E186" s="346"/>
      <c r="F186" s="346"/>
      <c r="G186" s="346"/>
      <c r="H186" s="346"/>
      <c r="I186" s="346"/>
      <c r="J186" s="346"/>
      <c r="K186" s="346"/>
      <c r="L186" s="346"/>
      <c r="M186" s="346"/>
      <c r="N186" s="346"/>
      <c r="O186" s="348"/>
    </row>
    <row r="187" spans="2:15" ht="21" customHeight="1" x14ac:dyDescent="0.2">
      <c r="B187" s="345"/>
      <c r="C187" s="346"/>
      <c r="D187" s="546" t="s">
        <v>4</v>
      </c>
      <c r="E187" s="509" t="s">
        <v>186</v>
      </c>
      <c r="F187" s="509" t="s">
        <v>554</v>
      </c>
      <c r="G187" s="509" t="s">
        <v>552</v>
      </c>
      <c r="H187" s="509" t="s">
        <v>569</v>
      </c>
      <c r="I187" s="346"/>
      <c r="J187" s="346"/>
      <c r="K187" s="346"/>
      <c r="L187" s="346"/>
      <c r="M187" s="346"/>
      <c r="N187" s="346"/>
      <c r="O187" s="348"/>
    </row>
    <row r="188" spans="2:15" ht="21" customHeight="1" thickBot="1" x14ac:dyDescent="0.25">
      <c r="B188" s="345"/>
      <c r="C188" s="346"/>
      <c r="D188" s="547"/>
      <c r="E188" s="549"/>
      <c r="F188" s="549"/>
      <c r="G188" s="549"/>
      <c r="H188" s="510"/>
      <c r="I188" s="346"/>
      <c r="J188" s="346"/>
      <c r="K188" s="346"/>
      <c r="L188" s="346"/>
      <c r="M188" s="346"/>
      <c r="N188" s="346"/>
      <c r="O188" s="348"/>
    </row>
    <row r="189" spans="2:15" ht="21" customHeight="1" thickBot="1" x14ac:dyDescent="0.25">
      <c r="B189" s="345"/>
      <c r="C189" s="346"/>
      <c r="D189" s="482">
        <v>2024</v>
      </c>
      <c r="E189" s="457"/>
      <c r="F189" s="457"/>
      <c r="G189" s="457"/>
      <c r="H189" s="468">
        <f>E189-F189-G189</f>
        <v>0</v>
      </c>
      <c r="I189" s="346"/>
      <c r="J189" s="346"/>
      <c r="K189" s="346"/>
      <c r="L189" s="346"/>
      <c r="M189" s="346"/>
      <c r="N189" s="346"/>
      <c r="O189" s="348"/>
    </row>
    <row r="190" spans="2:15" ht="21" customHeight="1" thickBot="1" x14ac:dyDescent="0.25">
      <c r="B190" s="345"/>
      <c r="C190" s="346"/>
      <c r="D190" s="482">
        <v>2023</v>
      </c>
      <c r="E190" s="458"/>
      <c r="F190" s="458"/>
      <c r="G190" s="458"/>
      <c r="H190" s="468">
        <f>E190-F190-G190</f>
        <v>0</v>
      </c>
      <c r="I190" s="346"/>
      <c r="J190" s="346"/>
      <c r="K190" s="346"/>
      <c r="L190" s="346"/>
      <c r="M190" s="346"/>
      <c r="N190" s="346"/>
      <c r="O190" s="348"/>
    </row>
    <row r="191" spans="2:15" ht="21" customHeight="1" thickBot="1" x14ac:dyDescent="0.25">
      <c r="B191" s="345"/>
      <c r="C191" s="346"/>
      <c r="D191" s="482">
        <v>2022</v>
      </c>
      <c r="E191" s="459"/>
      <c r="F191" s="459"/>
      <c r="G191" s="459"/>
      <c r="H191" s="468">
        <f>E191-F191-G191</f>
        <v>0</v>
      </c>
      <c r="I191" s="346"/>
      <c r="J191" s="346"/>
      <c r="K191" s="346"/>
      <c r="L191" s="346"/>
      <c r="M191" s="346"/>
      <c r="N191" s="346"/>
      <c r="O191" s="348"/>
    </row>
    <row r="192" spans="2:15" ht="21" customHeight="1" thickBot="1" x14ac:dyDescent="0.25">
      <c r="B192" s="345"/>
      <c r="C192" s="346"/>
      <c r="D192" s="482">
        <v>2021</v>
      </c>
      <c r="E192" s="458"/>
      <c r="F192" s="458"/>
      <c r="G192" s="458"/>
      <c r="H192" s="468">
        <f>E192-F192-G192</f>
        <v>0</v>
      </c>
      <c r="I192" s="346"/>
      <c r="J192" s="346"/>
      <c r="K192" s="346"/>
      <c r="L192" s="346"/>
      <c r="M192" s="346"/>
      <c r="N192" s="346"/>
      <c r="O192" s="348"/>
    </row>
    <row r="193" spans="2:15" ht="21" customHeight="1" thickBot="1" x14ac:dyDescent="0.25">
      <c r="B193" s="345"/>
      <c r="C193" s="346"/>
      <c r="D193" s="482">
        <v>2020</v>
      </c>
      <c r="E193" s="458"/>
      <c r="F193" s="458"/>
      <c r="G193" s="458"/>
      <c r="H193" s="468">
        <f>E193-F193-G193</f>
        <v>0</v>
      </c>
      <c r="I193" s="346"/>
      <c r="J193" s="346"/>
      <c r="K193" s="346"/>
      <c r="L193" s="346"/>
      <c r="M193" s="346"/>
      <c r="N193" s="346"/>
      <c r="O193" s="348"/>
    </row>
    <row r="194" spans="2:15" ht="21" customHeight="1" x14ac:dyDescent="0.2">
      <c r="B194" s="345"/>
      <c r="C194" s="346"/>
      <c r="D194" s="346"/>
      <c r="E194" s="346"/>
      <c r="F194" s="346"/>
      <c r="G194" s="346"/>
      <c r="H194" s="346"/>
      <c r="I194" s="346"/>
      <c r="J194" s="346"/>
      <c r="K194" s="346"/>
      <c r="L194" s="346"/>
      <c r="M194" s="346"/>
      <c r="N194" s="346"/>
      <c r="O194" s="348"/>
    </row>
    <row r="195" spans="2:15" ht="21" customHeight="1" x14ac:dyDescent="0.2">
      <c r="B195" s="345"/>
      <c r="C195" s="346"/>
      <c r="D195" s="346"/>
      <c r="E195" s="346"/>
      <c r="F195" s="346"/>
      <c r="G195" s="346"/>
      <c r="H195" s="346"/>
      <c r="I195" s="346"/>
      <c r="J195" s="346"/>
      <c r="K195" s="346"/>
      <c r="L195" s="346"/>
      <c r="M195" s="346"/>
      <c r="N195" s="346"/>
      <c r="O195" s="348"/>
    </row>
    <row r="196" spans="2:15" ht="21" customHeight="1" x14ac:dyDescent="0.25">
      <c r="B196" s="345"/>
      <c r="C196" s="346"/>
      <c r="D196" s="118" t="s">
        <v>505</v>
      </c>
      <c r="E196" s="119"/>
      <c r="F196" s="119"/>
      <c r="G196" s="346"/>
      <c r="H196" s="346"/>
      <c r="I196" s="346"/>
      <c r="J196" s="346"/>
      <c r="K196" s="346"/>
      <c r="L196" s="346"/>
      <c r="M196" s="346"/>
      <c r="N196" s="346"/>
      <c r="O196" s="348"/>
    </row>
    <row r="197" spans="2:15" ht="21" customHeight="1" thickBot="1" x14ac:dyDescent="0.25">
      <c r="B197" s="345"/>
      <c r="C197" s="350"/>
      <c r="D197" s="346"/>
      <c r="E197" s="346"/>
      <c r="F197" s="346"/>
      <c r="G197" s="346"/>
      <c r="H197" s="346"/>
      <c r="I197" s="346"/>
      <c r="J197" s="346"/>
      <c r="K197" s="346"/>
      <c r="L197" s="346"/>
      <c r="M197" s="346"/>
      <c r="N197" s="346"/>
      <c r="O197" s="348"/>
    </row>
    <row r="198" spans="2:15" ht="21" customHeight="1" x14ac:dyDescent="0.2">
      <c r="B198" s="345"/>
      <c r="C198" s="346"/>
      <c r="D198" s="546" t="s">
        <v>21</v>
      </c>
      <c r="E198" s="546" t="s">
        <v>296</v>
      </c>
      <c r="F198" s="546" t="s">
        <v>22</v>
      </c>
      <c r="G198" s="509" t="s">
        <v>23</v>
      </c>
      <c r="H198" s="346"/>
      <c r="I198" s="346"/>
      <c r="J198" s="346"/>
      <c r="K198" s="346"/>
      <c r="L198" s="346"/>
      <c r="M198" s="346"/>
      <c r="N198" s="346"/>
      <c r="O198" s="348"/>
    </row>
    <row r="199" spans="2:15" ht="21" customHeight="1" thickBot="1" x14ac:dyDescent="0.25">
      <c r="B199" s="345"/>
      <c r="C199" s="346"/>
      <c r="D199" s="550"/>
      <c r="E199" s="551"/>
      <c r="F199" s="548"/>
      <c r="G199" s="549"/>
      <c r="H199" s="346"/>
      <c r="I199" s="346"/>
      <c r="J199" s="346"/>
      <c r="K199" s="346"/>
      <c r="L199" s="346"/>
      <c r="M199" s="346"/>
      <c r="N199" s="346"/>
      <c r="O199" s="348"/>
    </row>
    <row r="200" spans="2:15" ht="21" customHeight="1" thickBot="1" x14ac:dyDescent="0.25">
      <c r="B200" s="345"/>
      <c r="C200" s="346"/>
      <c r="D200" s="554">
        <v>1</v>
      </c>
      <c r="E200" s="554">
        <f>F68</f>
        <v>0</v>
      </c>
      <c r="F200" s="137"/>
      <c r="G200" s="138"/>
      <c r="H200" s="346"/>
      <c r="I200" s="346"/>
      <c r="J200" s="346"/>
      <c r="K200" s="346"/>
      <c r="L200" s="346"/>
      <c r="M200" s="346"/>
      <c r="N200" s="346"/>
      <c r="O200" s="348"/>
    </row>
    <row r="201" spans="2:15" ht="21" customHeight="1" thickBot="1" x14ac:dyDescent="0.25">
      <c r="B201" s="345"/>
      <c r="C201" s="346"/>
      <c r="D201" s="555"/>
      <c r="E201" s="555"/>
      <c r="F201" s="137"/>
      <c r="G201" s="138"/>
      <c r="H201" s="346"/>
      <c r="I201" s="346"/>
      <c r="J201" s="346"/>
      <c r="K201" s="346"/>
      <c r="L201" s="346"/>
      <c r="M201" s="346"/>
      <c r="N201" s="346"/>
      <c r="O201" s="348"/>
    </row>
    <row r="202" spans="2:15" ht="21" customHeight="1" thickBot="1" x14ac:dyDescent="0.25">
      <c r="B202" s="345"/>
      <c r="C202" s="346"/>
      <c r="D202" s="556"/>
      <c r="E202" s="556"/>
      <c r="F202" s="137"/>
      <c r="G202" s="207"/>
      <c r="H202" s="346"/>
      <c r="I202" s="346"/>
      <c r="J202" s="346"/>
      <c r="K202" s="346"/>
      <c r="L202" s="346"/>
      <c r="M202" s="346"/>
      <c r="N202" s="346"/>
      <c r="O202" s="348"/>
    </row>
    <row r="203" spans="2:15" ht="21" customHeight="1" x14ac:dyDescent="0.2">
      <c r="B203" s="345"/>
      <c r="C203" s="346"/>
      <c r="D203" s="355"/>
      <c r="E203" s="355"/>
      <c r="F203" s="356" t="s">
        <v>27</v>
      </c>
      <c r="G203" s="357">
        <f>SUM(G200:G202)</f>
        <v>0</v>
      </c>
      <c r="H203" s="346"/>
      <c r="I203" s="346"/>
      <c r="J203" s="346"/>
      <c r="K203" s="346"/>
      <c r="L203" s="346"/>
      <c r="M203" s="346"/>
      <c r="N203" s="346"/>
      <c r="O203" s="348"/>
    </row>
    <row r="204" spans="2:15" ht="21" customHeight="1" thickBot="1" x14ac:dyDescent="0.25">
      <c r="B204" s="345"/>
      <c r="C204" s="346"/>
      <c r="D204" s="346"/>
      <c r="E204" s="346"/>
      <c r="F204" s="346"/>
      <c r="G204" s="346"/>
      <c r="H204" s="346"/>
      <c r="I204" s="346"/>
      <c r="J204" s="346"/>
      <c r="K204" s="346"/>
      <c r="L204" s="346"/>
      <c r="M204" s="346"/>
      <c r="N204" s="346"/>
      <c r="O204" s="348"/>
    </row>
    <row r="205" spans="2:15" ht="21" customHeight="1" x14ac:dyDescent="0.2">
      <c r="B205" s="345"/>
      <c r="C205" s="346"/>
      <c r="D205" s="546" t="s">
        <v>21</v>
      </c>
      <c r="E205" s="546" t="s">
        <v>296</v>
      </c>
      <c r="F205" s="546" t="s">
        <v>22</v>
      </c>
      <c r="G205" s="509" t="s">
        <v>23</v>
      </c>
      <c r="H205" s="346"/>
      <c r="I205" s="346"/>
      <c r="J205" s="346"/>
      <c r="K205" s="346"/>
      <c r="L205" s="346"/>
      <c r="M205" s="346"/>
      <c r="N205" s="346"/>
      <c r="O205" s="348"/>
    </row>
    <row r="206" spans="2:15" ht="21" customHeight="1" thickBot="1" x14ac:dyDescent="0.25">
      <c r="B206" s="345"/>
      <c r="C206" s="346"/>
      <c r="D206" s="547"/>
      <c r="E206" s="548"/>
      <c r="F206" s="548"/>
      <c r="G206" s="549"/>
      <c r="H206" s="346"/>
      <c r="I206" s="346"/>
      <c r="J206" s="346"/>
      <c r="K206" s="346"/>
      <c r="L206" s="346"/>
      <c r="M206" s="346"/>
      <c r="N206" s="346"/>
      <c r="O206" s="348"/>
    </row>
    <row r="207" spans="2:15" ht="21" customHeight="1" thickBot="1" x14ac:dyDescent="0.25">
      <c r="B207" s="345"/>
      <c r="C207" s="346"/>
      <c r="D207" s="543">
        <v>2</v>
      </c>
      <c r="E207" s="543">
        <f>F79</f>
        <v>0</v>
      </c>
      <c r="F207" s="137"/>
      <c r="G207" s="138"/>
      <c r="H207" s="346"/>
      <c r="I207" s="346"/>
      <c r="J207" s="346"/>
      <c r="K207" s="346"/>
      <c r="L207" s="346"/>
      <c r="M207" s="346"/>
      <c r="N207" s="346"/>
      <c r="O207" s="348"/>
    </row>
    <row r="208" spans="2:15" ht="21" customHeight="1" thickBot="1" x14ac:dyDescent="0.25">
      <c r="B208" s="345"/>
      <c r="C208" s="346"/>
      <c r="D208" s="544"/>
      <c r="E208" s="544"/>
      <c r="F208" s="137"/>
      <c r="G208" s="138"/>
      <c r="H208" s="346"/>
      <c r="I208" s="346"/>
      <c r="J208" s="346"/>
      <c r="K208" s="346"/>
      <c r="L208" s="346"/>
      <c r="M208" s="346"/>
      <c r="N208" s="346"/>
      <c r="O208" s="348"/>
    </row>
    <row r="209" spans="2:15" ht="21" customHeight="1" thickBot="1" x14ac:dyDescent="0.25">
      <c r="B209" s="345"/>
      <c r="C209" s="346"/>
      <c r="D209" s="545"/>
      <c r="E209" s="545"/>
      <c r="F209" s="137"/>
      <c r="G209" s="207"/>
      <c r="H209" s="346"/>
      <c r="I209" s="346"/>
      <c r="J209" s="346"/>
      <c r="K209" s="346"/>
      <c r="L209" s="346"/>
      <c r="M209" s="346"/>
      <c r="N209" s="346"/>
      <c r="O209" s="348"/>
    </row>
    <row r="210" spans="2:15" ht="21" customHeight="1" x14ac:dyDescent="0.2">
      <c r="B210" s="345"/>
      <c r="C210" s="346"/>
      <c r="D210" s="355"/>
      <c r="E210" s="355"/>
      <c r="F210" s="356" t="s">
        <v>27</v>
      </c>
      <c r="G210" s="357">
        <f>SUM(G207:G209)</f>
        <v>0</v>
      </c>
      <c r="H210" s="346"/>
      <c r="I210" s="346"/>
      <c r="J210" s="346"/>
      <c r="K210" s="346"/>
      <c r="L210" s="346"/>
      <c r="M210" s="346"/>
      <c r="N210" s="346"/>
      <c r="O210" s="348"/>
    </row>
    <row r="211" spans="2:15" ht="21" customHeight="1" thickBot="1" x14ac:dyDescent="0.25">
      <c r="B211" s="345"/>
      <c r="C211" s="346"/>
      <c r="D211" s="346"/>
      <c r="E211" s="346"/>
      <c r="F211" s="346"/>
      <c r="G211" s="346"/>
      <c r="H211" s="346"/>
      <c r="I211" s="346"/>
      <c r="J211" s="346"/>
      <c r="K211" s="346"/>
      <c r="L211" s="346"/>
      <c r="M211" s="346"/>
      <c r="N211" s="346"/>
      <c r="O211" s="348"/>
    </row>
    <row r="212" spans="2:15" ht="21" customHeight="1" x14ac:dyDescent="0.2">
      <c r="B212" s="345"/>
      <c r="C212" s="346"/>
      <c r="D212" s="546" t="s">
        <v>21</v>
      </c>
      <c r="E212" s="546" t="s">
        <v>296</v>
      </c>
      <c r="F212" s="546" t="s">
        <v>22</v>
      </c>
      <c r="G212" s="509" t="s">
        <v>23</v>
      </c>
      <c r="H212" s="346"/>
      <c r="I212" s="346"/>
      <c r="J212" s="346"/>
      <c r="K212" s="346"/>
      <c r="L212" s="346"/>
      <c r="M212" s="346"/>
      <c r="N212" s="346"/>
      <c r="O212" s="348"/>
    </row>
    <row r="213" spans="2:15" ht="21" customHeight="1" thickBot="1" x14ac:dyDescent="0.25">
      <c r="B213" s="345"/>
      <c r="C213" s="346"/>
      <c r="D213" s="547"/>
      <c r="E213" s="548"/>
      <c r="F213" s="548"/>
      <c r="G213" s="549"/>
      <c r="H213" s="346"/>
      <c r="I213" s="346"/>
      <c r="J213" s="346"/>
      <c r="K213" s="346"/>
      <c r="L213" s="346"/>
      <c r="M213" s="346"/>
      <c r="N213" s="346"/>
      <c r="O213" s="348"/>
    </row>
    <row r="214" spans="2:15" ht="21" customHeight="1" thickBot="1" x14ac:dyDescent="0.25">
      <c r="B214" s="345"/>
      <c r="C214" s="346"/>
      <c r="D214" s="543">
        <v>3</v>
      </c>
      <c r="E214" s="543">
        <f>F90</f>
        <v>0</v>
      </c>
      <c r="F214" s="137"/>
      <c r="G214" s="138"/>
      <c r="H214" s="346"/>
      <c r="I214" s="346"/>
      <c r="J214" s="346"/>
      <c r="K214" s="346"/>
      <c r="L214" s="346"/>
      <c r="M214" s="346"/>
      <c r="N214" s="346"/>
      <c r="O214" s="348"/>
    </row>
    <row r="215" spans="2:15" ht="21" customHeight="1" thickBot="1" x14ac:dyDescent="0.25">
      <c r="B215" s="345"/>
      <c r="C215" s="346"/>
      <c r="D215" s="544"/>
      <c r="E215" s="544"/>
      <c r="F215" s="137"/>
      <c r="G215" s="138"/>
      <c r="H215" s="346"/>
      <c r="I215" s="346"/>
      <c r="J215" s="346"/>
      <c r="K215" s="346"/>
      <c r="L215" s="346"/>
      <c r="M215" s="346"/>
      <c r="N215" s="346"/>
      <c r="O215" s="348"/>
    </row>
    <row r="216" spans="2:15" ht="21" customHeight="1" thickBot="1" x14ac:dyDescent="0.25">
      <c r="B216" s="345"/>
      <c r="C216" s="346"/>
      <c r="D216" s="545"/>
      <c r="E216" s="545"/>
      <c r="F216" s="137"/>
      <c r="G216" s="207"/>
      <c r="H216" s="346"/>
      <c r="I216" s="346"/>
      <c r="J216" s="346"/>
      <c r="K216" s="346"/>
      <c r="L216" s="346"/>
      <c r="M216" s="346"/>
      <c r="N216" s="346"/>
      <c r="O216" s="348"/>
    </row>
    <row r="217" spans="2:15" ht="21" customHeight="1" x14ac:dyDescent="0.2">
      <c r="B217" s="345"/>
      <c r="C217" s="346"/>
      <c r="D217" s="355"/>
      <c r="E217" s="355"/>
      <c r="F217" s="356" t="s">
        <v>27</v>
      </c>
      <c r="G217" s="357">
        <f>SUM(G214:G216)</f>
        <v>0</v>
      </c>
      <c r="H217" s="346"/>
      <c r="I217" s="346"/>
      <c r="J217" s="346"/>
      <c r="K217" s="346"/>
      <c r="L217" s="346"/>
      <c r="M217" s="346"/>
      <c r="N217" s="346"/>
      <c r="O217" s="348"/>
    </row>
    <row r="218" spans="2:15" ht="21" customHeight="1" thickBot="1" x14ac:dyDescent="0.25">
      <c r="B218" s="345"/>
      <c r="C218" s="346"/>
      <c r="D218" s="346"/>
      <c r="E218" s="346"/>
      <c r="F218" s="346"/>
      <c r="G218" s="346"/>
      <c r="H218" s="346"/>
      <c r="I218" s="346"/>
      <c r="J218" s="346"/>
      <c r="K218" s="346"/>
      <c r="L218" s="346"/>
      <c r="M218" s="346"/>
      <c r="N218" s="346"/>
      <c r="O218" s="348"/>
    </row>
    <row r="219" spans="2:15" ht="21" customHeight="1" x14ac:dyDescent="0.2">
      <c r="B219" s="345"/>
      <c r="C219" s="346"/>
      <c r="D219" s="546" t="s">
        <v>21</v>
      </c>
      <c r="E219" s="546" t="s">
        <v>296</v>
      </c>
      <c r="F219" s="546" t="s">
        <v>22</v>
      </c>
      <c r="G219" s="509" t="s">
        <v>23</v>
      </c>
      <c r="H219" s="346"/>
      <c r="I219" s="346"/>
      <c r="J219" s="346"/>
      <c r="K219" s="346"/>
      <c r="L219" s="346"/>
      <c r="M219" s="346"/>
      <c r="N219" s="346"/>
      <c r="O219" s="348"/>
    </row>
    <row r="220" spans="2:15" ht="21" customHeight="1" thickBot="1" x14ac:dyDescent="0.25">
      <c r="B220" s="345"/>
      <c r="C220" s="346"/>
      <c r="D220" s="547"/>
      <c r="E220" s="548"/>
      <c r="F220" s="548"/>
      <c r="G220" s="549"/>
      <c r="H220" s="346"/>
      <c r="I220" s="346"/>
      <c r="J220" s="346"/>
      <c r="K220" s="346"/>
      <c r="L220" s="346"/>
      <c r="M220" s="346"/>
      <c r="N220" s="346"/>
      <c r="O220" s="348"/>
    </row>
    <row r="221" spans="2:15" ht="21" customHeight="1" thickBot="1" x14ac:dyDescent="0.25">
      <c r="B221" s="345"/>
      <c r="C221" s="346"/>
      <c r="D221" s="543">
        <v>4</v>
      </c>
      <c r="E221" s="543">
        <f>F101</f>
        <v>0</v>
      </c>
      <c r="F221" s="137"/>
      <c r="G221" s="138"/>
      <c r="H221" s="346"/>
      <c r="I221" s="346"/>
      <c r="J221" s="346"/>
      <c r="K221" s="346"/>
      <c r="L221" s="346"/>
      <c r="M221" s="346"/>
      <c r="N221" s="346"/>
      <c r="O221" s="348"/>
    </row>
    <row r="222" spans="2:15" ht="21" customHeight="1" thickBot="1" x14ac:dyDescent="0.25">
      <c r="B222" s="345"/>
      <c r="C222" s="346"/>
      <c r="D222" s="544"/>
      <c r="E222" s="544"/>
      <c r="F222" s="137"/>
      <c r="G222" s="138"/>
      <c r="H222" s="346"/>
      <c r="I222" s="346"/>
      <c r="J222" s="346"/>
      <c r="K222" s="346"/>
      <c r="L222" s="346"/>
      <c r="M222" s="346"/>
      <c r="N222" s="346"/>
      <c r="O222" s="348"/>
    </row>
    <row r="223" spans="2:15" ht="21" customHeight="1" thickBot="1" x14ac:dyDescent="0.25">
      <c r="B223" s="345"/>
      <c r="C223" s="346"/>
      <c r="D223" s="545"/>
      <c r="E223" s="545"/>
      <c r="F223" s="137"/>
      <c r="G223" s="207"/>
      <c r="H223" s="346"/>
      <c r="I223" s="346"/>
      <c r="J223" s="346"/>
      <c r="K223" s="346"/>
      <c r="L223" s="346"/>
      <c r="M223" s="346"/>
      <c r="N223" s="346"/>
      <c r="O223" s="348"/>
    </row>
    <row r="224" spans="2:15" ht="21" customHeight="1" x14ac:dyDescent="0.2">
      <c r="B224" s="345"/>
      <c r="C224" s="346"/>
      <c r="D224" s="355"/>
      <c r="E224" s="355"/>
      <c r="F224" s="356" t="s">
        <v>27</v>
      </c>
      <c r="G224" s="357">
        <f>SUM(G221:G223)</f>
        <v>0</v>
      </c>
      <c r="H224" s="346"/>
      <c r="I224" s="346"/>
      <c r="J224" s="346"/>
      <c r="K224" s="346"/>
      <c r="L224" s="346"/>
      <c r="M224" s="346"/>
      <c r="N224" s="346"/>
      <c r="O224" s="348"/>
    </row>
    <row r="225" spans="2:15" ht="21" customHeight="1" thickBot="1" x14ac:dyDescent="0.25">
      <c r="B225" s="345"/>
      <c r="C225" s="346"/>
      <c r="D225" s="346"/>
      <c r="E225" s="346"/>
      <c r="F225" s="346"/>
      <c r="G225" s="346"/>
      <c r="H225" s="346"/>
      <c r="I225" s="346"/>
      <c r="J225" s="346"/>
      <c r="K225" s="346"/>
      <c r="L225" s="346"/>
      <c r="M225" s="346"/>
      <c r="N225" s="346"/>
      <c r="O225" s="348"/>
    </row>
    <row r="226" spans="2:15" ht="21" customHeight="1" x14ac:dyDescent="0.2">
      <c r="B226" s="345"/>
      <c r="C226" s="346"/>
      <c r="D226" s="546" t="s">
        <v>21</v>
      </c>
      <c r="E226" s="546" t="s">
        <v>296</v>
      </c>
      <c r="F226" s="546" t="s">
        <v>22</v>
      </c>
      <c r="G226" s="509" t="s">
        <v>23</v>
      </c>
      <c r="H226" s="346"/>
      <c r="I226" s="346"/>
      <c r="J226" s="346"/>
      <c r="K226" s="346"/>
      <c r="L226" s="346"/>
      <c r="M226" s="346"/>
      <c r="N226" s="346"/>
      <c r="O226" s="348"/>
    </row>
    <row r="227" spans="2:15" ht="21" customHeight="1" thickBot="1" x14ac:dyDescent="0.25">
      <c r="B227" s="345"/>
      <c r="C227" s="346"/>
      <c r="D227" s="547"/>
      <c r="E227" s="548"/>
      <c r="F227" s="548"/>
      <c r="G227" s="549"/>
      <c r="H227" s="346"/>
      <c r="I227" s="346"/>
      <c r="J227" s="346"/>
      <c r="K227" s="346"/>
      <c r="L227" s="346"/>
      <c r="M227" s="346"/>
      <c r="N227" s="346"/>
      <c r="O227" s="348"/>
    </row>
    <row r="228" spans="2:15" ht="21" customHeight="1" thickBot="1" x14ac:dyDescent="0.25">
      <c r="B228" s="345"/>
      <c r="C228" s="346"/>
      <c r="D228" s="543">
        <v>5</v>
      </c>
      <c r="E228" s="543">
        <f>F112</f>
        <v>0</v>
      </c>
      <c r="F228" s="137"/>
      <c r="G228" s="138"/>
      <c r="H228" s="346"/>
      <c r="I228" s="346"/>
      <c r="J228" s="346"/>
      <c r="K228" s="346"/>
      <c r="L228" s="346"/>
      <c r="M228" s="346"/>
      <c r="N228" s="346"/>
      <c r="O228" s="348"/>
    </row>
    <row r="229" spans="2:15" ht="21" customHeight="1" thickBot="1" x14ac:dyDescent="0.25">
      <c r="B229" s="345"/>
      <c r="C229" s="346"/>
      <c r="D229" s="544"/>
      <c r="E229" s="544"/>
      <c r="F229" s="137"/>
      <c r="G229" s="138"/>
      <c r="H229" s="346"/>
      <c r="I229" s="346"/>
      <c r="J229" s="346"/>
      <c r="K229" s="346"/>
      <c r="L229" s="346"/>
      <c r="M229" s="346"/>
      <c r="N229" s="346"/>
      <c r="O229" s="348"/>
    </row>
    <row r="230" spans="2:15" ht="21" customHeight="1" thickBot="1" x14ac:dyDescent="0.25">
      <c r="B230" s="345"/>
      <c r="C230" s="346"/>
      <c r="D230" s="545"/>
      <c r="E230" s="545"/>
      <c r="F230" s="137"/>
      <c r="G230" s="207"/>
      <c r="H230" s="346"/>
      <c r="I230" s="346"/>
      <c r="J230" s="346"/>
      <c r="K230" s="346"/>
      <c r="L230" s="346"/>
      <c r="M230" s="346"/>
      <c r="N230" s="346"/>
      <c r="O230" s="348"/>
    </row>
    <row r="231" spans="2:15" ht="21" customHeight="1" x14ac:dyDescent="0.2">
      <c r="B231" s="345"/>
      <c r="C231" s="346"/>
      <c r="D231" s="346"/>
      <c r="E231" s="346"/>
      <c r="F231" s="356" t="s">
        <v>27</v>
      </c>
      <c r="G231" s="357">
        <f>SUM(G228:G230)</f>
        <v>0</v>
      </c>
      <c r="H231" s="346"/>
      <c r="I231" s="346"/>
      <c r="J231" s="346"/>
      <c r="K231" s="346"/>
      <c r="L231" s="346"/>
      <c r="M231" s="346"/>
      <c r="N231" s="346"/>
      <c r="O231" s="348"/>
    </row>
    <row r="232" spans="2:15" x14ac:dyDescent="0.2">
      <c r="B232" s="345"/>
      <c r="C232" s="346"/>
      <c r="D232" s="346"/>
      <c r="E232" s="346"/>
      <c r="F232" s="346"/>
      <c r="G232" s="346"/>
      <c r="H232" s="346"/>
      <c r="I232" s="346"/>
      <c r="J232" s="346"/>
      <c r="K232" s="346"/>
      <c r="L232" s="346"/>
      <c r="M232" s="346"/>
      <c r="N232" s="346"/>
      <c r="O232" s="348"/>
    </row>
    <row r="233" spans="2:15" ht="13.5" thickBot="1" x14ac:dyDescent="0.25">
      <c r="B233" s="358"/>
      <c r="C233" s="359"/>
      <c r="D233" s="359"/>
      <c r="E233" s="359"/>
      <c r="F233" s="359"/>
      <c r="G233" s="359"/>
      <c r="H233" s="359"/>
      <c r="I233" s="359"/>
      <c r="J233" s="359"/>
      <c r="K233" s="359"/>
      <c r="L233" s="359"/>
      <c r="M233" s="359"/>
      <c r="N233" s="359"/>
      <c r="O233" s="360"/>
    </row>
    <row r="234" spans="2:15" ht="15.75" thickBot="1" x14ac:dyDescent="0.25">
      <c r="C234" s="76"/>
      <c r="D234" s="36"/>
      <c r="E234" s="36"/>
      <c r="F234" s="36"/>
      <c r="G234" s="36"/>
      <c r="H234" s="76"/>
      <c r="J234"/>
      <c r="K234"/>
    </row>
    <row r="235" spans="2:15" ht="24" customHeight="1" x14ac:dyDescent="0.2">
      <c r="B235" s="361"/>
      <c r="C235" s="362"/>
      <c r="D235" s="362"/>
      <c r="E235" s="362"/>
      <c r="F235" s="362"/>
      <c r="G235" s="362"/>
      <c r="H235" s="362"/>
      <c r="I235" s="362"/>
      <c r="J235" s="362"/>
      <c r="K235" s="362"/>
      <c r="L235" s="362"/>
      <c r="M235" s="362"/>
      <c r="N235" s="363"/>
      <c r="O235" s="364"/>
    </row>
    <row r="236" spans="2:15" ht="26.25" x14ac:dyDescent="0.2">
      <c r="B236" s="365"/>
      <c r="C236" s="300" t="s">
        <v>493</v>
      </c>
      <c r="D236" s="300" t="s">
        <v>494</v>
      </c>
      <c r="E236" s="301"/>
      <c r="F236" s="301"/>
      <c r="G236" s="366"/>
      <c r="H236" s="367"/>
      <c r="I236" s="366"/>
      <c r="J236" s="366"/>
      <c r="K236" s="366"/>
      <c r="L236" s="366"/>
      <c r="M236" s="366"/>
      <c r="N236" s="368"/>
      <c r="O236" s="364"/>
    </row>
    <row r="237" spans="2:15" x14ac:dyDescent="0.2">
      <c r="B237" s="365"/>
      <c r="C237" s="366"/>
      <c r="D237" s="366"/>
      <c r="E237" s="366"/>
      <c r="F237" s="366"/>
      <c r="G237" s="366"/>
      <c r="H237" s="366"/>
      <c r="I237" s="366"/>
      <c r="J237" s="366"/>
      <c r="K237" s="366"/>
      <c r="L237" s="366"/>
      <c r="M237" s="366"/>
      <c r="N237" s="368"/>
      <c r="O237" s="364"/>
    </row>
    <row r="238" spans="2:15" ht="21" customHeight="1" x14ac:dyDescent="0.2">
      <c r="B238" s="365"/>
      <c r="C238" s="366"/>
      <c r="D238" s="120" t="s">
        <v>294</v>
      </c>
      <c r="E238" s="119"/>
      <c r="F238" s="119"/>
      <c r="G238" s="119"/>
      <c r="H238" s="119"/>
      <c r="I238" s="119"/>
      <c r="J238" s="366"/>
      <c r="K238" s="366"/>
      <c r="L238" s="366"/>
      <c r="M238" s="366"/>
      <c r="N238" s="368"/>
      <c r="O238" s="364"/>
    </row>
    <row r="239" spans="2:15" ht="21" customHeight="1" thickBot="1" x14ac:dyDescent="0.25">
      <c r="B239" s="365"/>
      <c r="C239" s="366"/>
      <c r="D239" s="366"/>
      <c r="E239" s="366"/>
      <c r="F239" s="366"/>
      <c r="G239" s="366"/>
      <c r="H239" s="366"/>
      <c r="I239" s="366"/>
      <c r="J239" s="366"/>
      <c r="K239" s="366"/>
      <c r="L239" s="366"/>
      <c r="M239" s="366"/>
      <c r="N239" s="368"/>
      <c r="O239" s="364"/>
    </row>
    <row r="240" spans="2:15" ht="21" customHeight="1" x14ac:dyDescent="0.2">
      <c r="B240" s="365"/>
      <c r="C240" s="366"/>
      <c r="D240" s="546" t="s">
        <v>4</v>
      </c>
      <c r="E240" s="546" t="s">
        <v>150</v>
      </c>
      <c r="F240" s="87" t="s">
        <v>279</v>
      </c>
      <c r="G240" s="87" t="s">
        <v>279</v>
      </c>
      <c r="H240" s="87" t="s">
        <v>279</v>
      </c>
      <c r="I240" s="87" t="s">
        <v>279</v>
      </c>
      <c r="J240" s="87" t="s">
        <v>279</v>
      </c>
      <c r="K240" s="546" t="s">
        <v>293</v>
      </c>
      <c r="L240" s="366"/>
      <c r="M240" s="366"/>
      <c r="N240" s="368"/>
      <c r="O240" s="364"/>
    </row>
    <row r="241" spans="2:15" ht="21" customHeight="1" thickBot="1" x14ac:dyDescent="0.25">
      <c r="B241" s="365"/>
      <c r="C241" s="366"/>
      <c r="D241" s="552"/>
      <c r="E241" s="553"/>
      <c r="F241" s="98" t="s">
        <v>277</v>
      </c>
      <c r="G241" s="98" t="s">
        <v>278</v>
      </c>
      <c r="H241" s="98" t="s">
        <v>280</v>
      </c>
      <c r="I241" s="98" t="s">
        <v>281</v>
      </c>
      <c r="J241" s="98" t="s">
        <v>282</v>
      </c>
      <c r="K241" s="548"/>
      <c r="L241" s="366"/>
      <c r="M241" s="366"/>
      <c r="N241" s="368"/>
      <c r="O241" s="364"/>
    </row>
    <row r="242" spans="2:15" ht="21" customHeight="1" thickBot="1" x14ac:dyDescent="0.25">
      <c r="B242" s="365"/>
      <c r="C242" s="366"/>
      <c r="D242" s="482">
        <v>2024</v>
      </c>
      <c r="E242" s="349">
        <f>I132*1000000</f>
        <v>0</v>
      </c>
      <c r="F242" s="369">
        <f>H145*1000000</f>
        <v>0</v>
      </c>
      <c r="G242" s="369">
        <f>H158*1000000</f>
        <v>0</v>
      </c>
      <c r="H242" s="370">
        <f>H167*1000000</f>
        <v>0</v>
      </c>
      <c r="I242" s="370">
        <f>H178*1000000</f>
        <v>0</v>
      </c>
      <c r="J242" s="370">
        <f>H189*1000000</f>
        <v>0</v>
      </c>
      <c r="K242" s="467">
        <f>J242+I242+H242+G242+F242-E242</f>
        <v>0</v>
      </c>
      <c r="L242" s="366"/>
      <c r="M242" s="366"/>
      <c r="N242" s="368"/>
      <c r="O242" s="364"/>
    </row>
    <row r="243" spans="2:15" ht="21" customHeight="1" thickBot="1" x14ac:dyDescent="0.25">
      <c r="B243" s="365"/>
      <c r="C243" s="366"/>
      <c r="D243" s="482">
        <v>2023</v>
      </c>
      <c r="E243" s="349">
        <f t="shared" ref="E243:E246" si="6">I133*1000000</f>
        <v>0</v>
      </c>
      <c r="F243" s="369">
        <f t="shared" ref="F243:F246" si="7">H146*1000000</f>
        <v>0</v>
      </c>
      <c r="G243" s="369">
        <f t="shared" ref="G243:G246" si="8">H159*1000000</f>
        <v>0</v>
      </c>
      <c r="H243" s="370">
        <f t="shared" ref="H243:H246" si="9">H168*1000000</f>
        <v>0</v>
      </c>
      <c r="I243" s="370">
        <f t="shared" ref="I243:I246" si="10">H179*1000000</f>
        <v>0</v>
      </c>
      <c r="J243" s="370">
        <f t="shared" ref="J243:J246" si="11">H190*1000000</f>
        <v>0</v>
      </c>
      <c r="K243" s="467">
        <f t="shared" ref="K243:K246" si="12">J243+I243+H243+G243+F243-E243</f>
        <v>0</v>
      </c>
      <c r="L243" s="366"/>
      <c r="M243" s="366"/>
      <c r="N243" s="368"/>
      <c r="O243" s="364"/>
    </row>
    <row r="244" spans="2:15" ht="21" customHeight="1" thickBot="1" x14ac:dyDescent="0.25">
      <c r="B244" s="365"/>
      <c r="C244" s="366"/>
      <c r="D244" s="482">
        <v>2022</v>
      </c>
      <c r="E244" s="349">
        <f t="shared" si="6"/>
        <v>0</v>
      </c>
      <c r="F244" s="369">
        <f t="shared" si="7"/>
        <v>0</v>
      </c>
      <c r="G244" s="369">
        <f t="shared" si="8"/>
        <v>0</v>
      </c>
      <c r="H244" s="370">
        <f t="shared" si="9"/>
        <v>0</v>
      </c>
      <c r="I244" s="370">
        <f t="shared" si="10"/>
        <v>0</v>
      </c>
      <c r="J244" s="370">
        <f t="shared" si="11"/>
        <v>0</v>
      </c>
      <c r="K244" s="467">
        <f t="shared" si="12"/>
        <v>0</v>
      </c>
      <c r="L244" s="366"/>
      <c r="M244" s="366"/>
      <c r="N244" s="368"/>
      <c r="O244" s="364"/>
    </row>
    <row r="245" spans="2:15" ht="21" customHeight="1" thickBot="1" x14ac:dyDescent="0.25">
      <c r="B245" s="365"/>
      <c r="C245" s="366"/>
      <c r="D245" s="482">
        <v>2021</v>
      </c>
      <c r="E245" s="349">
        <f t="shared" si="6"/>
        <v>0</v>
      </c>
      <c r="F245" s="369">
        <f t="shared" si="7"/>
        <v>0</v>
      </c>
      <c r="G245" s="369">
        <f t="shared" si="8"/>
        <v>0</v>
      </c>
      <c r="H245" s="370">
        <f t="shared" si="9"/>
        <v>0</v>
      </c>
      <c r="I245" s="370">
        <f t="shared" si="10"/>
        <v>0</v>
      </c>
      <c r="J245" s="370">
        <f t="shared" si="11"/>
        <v>0</v>
      </c>
      <c r="K245" s="467">
        <f t="shared" si="12"/>
        <v>0</v>
      </c>
      <c r="L245" s="366"/>
      <c r="M245" s="366"/>
      <c r="N245" s="368"/>
      <c r="O245" s="364"/>
    </row>
    <row r="246" spans="2:15" ht="21" customHeight="1" thickBot="1" x14ac:dyDescent="0.25">
      <c r="B246" s="365"/>
      <c r="C246" s="366"/>
      <c r="D246" s="482">
        <v>2020</v>
      </c>
      <c r="E246" s="349">
        <f t="shared" si="6"/>
        <v>0</v>
      </c>
      <c r="F246" s="369">
        <f t="shared" si="7"/>
        <v>0</v>
      </c>
      <c r="G246" s="369">
        <f t="shared" si="8"/>
        <v>0</v>
      </c>
      <c r="H246" s="370">
        <f t="shared" si="9"/>
        <v>0</v>
      </c>
      <c r="I246" s="370">
        <f t="shared" si="10"/>
        <v>0</v>
      </c>
      <c r="J246" s="370">
        <f t="shared" si="11"/>
        <v>0</v>
      </c>
      <c r="K246" s="467">
        <f t="shared" si="12"/>
        <v>0</v>
      </c>
      <c r="L246" s="366"/>
      <c r="M246" s="366"/>
      <c r="N246" s="368"/>
      <c r="O246" s="364"/>
    </row>
    <row r="247" spans="2:15" ht="21" customHeight="1" x14ac:dyDescent="0.2">
      <c r="B247" s="365"/>
      <c r="C247" s="366"/>
      <c r="D247" s="366"/>
      <c r="E247" s="366"/>
      <c r="F247" s="366"/>
      <c r="G247" s="366"/>
      <c r="H247" s="366"/>
      <c r="I247" s="366"/>
      <c r="J247" s="366"/>
      <c r="K247" s="366"/>
      <c r="L247" s="366"/>
      <c r="M247" s="366"/>
      <c r="N247" s="368"/>
      <c r="O247" s="364"/>
    </row>
    <row r="248" spans="2:15" ht="21" customHeight="1" x14ac:dyDescent="0.2">
      <c r="B248" s="365"/>
      <c r="C248" s="366"/>
      <c r="D248" s="371" t="s">
        <v>284</v>
      </c>
      <c r="E248" s="372"/>
      <c r="F248" s="366"/>
      <c r="G248" s="366"/>
      <c r="H248" s="366"/>
      <c r="I248" s="366"/>
      <c r="J248" s="366"/>
      <c r="K248" s="366"/>
      <c r="L248" s="366"/>
      <c r="M248" s="366"/>
      <c r="N248" s="368"/>
      <c r="O248" s="364"/>
    </row>
    <row r="249" spans="2:15" ht="21" customHeight="1" x14ac:dyDescent="0.2">
      <c r="B249" s="365"/>
      <c r="C249" s="366"/>
      <c r="D249" s="366"/>
      <c r="E249" s="366"/>
      <c r="F249" s="366"/>
      <c r="G249" s="366"/>
      <c r="H249" s="366"/>
      <c r="I249" s="366"/>
      <c r="J249" s="366"/>
      <c r="K249" s="366"/>
      <c r="L249" s="366"/>
      <c r="M249" s="366"/>
      <c r="N249" s="368"/>
      <c r="O249" s="364"/>
    </row>
    <row r="250" spans="2:15" ht="21" customHeight="1" thickBot="1" x14ac:dyDescent="0.35">
      <c r="B250" s="365"/>
      <c r="C250" s="366"/>
      <c r="D250" s="208" t="s">
        <v>285</v>
      </c>
      <c r="E250" s="373">
        <f>COUNTIF(K241:K245,"&lt;0")</f>
        <v>0</v>
      </c>
      <c r="F250" s="366"/>
      <c r="G250" s="366"/>
      <c r="H250" s="366"/>
      <c r="I250" s="374" t="s">
        <v>555</v>
      </c>
      <c r="J250" s="366"/>
      <c r="K250" s="366"/>
      <c r="L250" s="366"/>
      <c r="M250" s="366"/>
      <c r="N250" s="368"/>
      <c r="O250" s="364"/>
    </row>
    <row r="251" spans="2:15" ht="21" customHeight="1" x14ac:dyDescent="0.2">
      <c r="B251" s="365"/>
      <c r="C251" s="366"/>
      <c r="D251" s="209" t="s">
        <v>286</v>
      </c>
      <c r="E251" s="375">
        <f>COUNTIF(K242:K246,"&gt;0")</f>
        <v>0</v>
      </c>
      <c r="F251" s="366"/>
      <c r="G251" s="366"/>
      <c r="H251" s="366"/>
      <c r="I251" s="511"/>
      <c r="J251" s="512"/>
      <c r="K251" s="366"/>
      <c r="L251" s="366"/>
      <c r="M251" s="366"/>
      <c r="N251" s="368"/>
      <c r="O251" s="364"/>
    </row>
    <row r="252" spans="2:15" ht="21" customHeight="1" thickBot="1" x14ac:dyDescent="0.25">
      <c r="B252" s="365"/>
      <c r="C252" s="366"/>
      <c r="D252" s="366"/>
      <c r="E252" s="366"/>
      <c r="F252" s="366"/>
      <c r="G252" s="366"/>
      <c r="H252" s="366"/>
      <c r="I252" s="513"/>
      <c r="J252" s="514"/>
      <c r="K252" s="366"/>
      <c r="L252" s="366"/>
      <c r="M252" s="366"/>
      <c r="N252" s="368"/>
      <c r="O252" s="364"/>
    </row>
    <row r="253" spans="2:15" ht="23.25" customHeight="1" thickBot="1" x14ac:dyDescent="0.3">
      <c r="B253" s="365"/>
      <c r="C253" s="366"/>
      <c r="D253" s="376" t="s">
        <v>283</v>
      </c>
      <c r="E253" s="377"/>
      <c r="F253" s="155">
        <f>IFERROR(E251/(E250+E251),0)</f>
        <v>0</v>
      </c>
      <c r="G253" s="366"/>
      <c r="H253" s="366"/>
      <c r="I253" s="513"/>
      <c r="J253" s="514"/>
      <c r="K253" s="366"/>
      <c r="L253" s="366"/>
      <c r="M253" s="366"/>
      <c r="N253" s="368"/>
      <c r="O253" s="364"/>
    </row>
    <row r="254" spans="2:15" ht="21" customHeight="1" x14ac:dyDescent="0.2">
      <c r="B254" s="365"/>
      <c r="C254" s="366"/>
      <c r="D254" s="366"/>
      <c r="E254" s="366"/>
      <c r="F254" s="366"/>
      <c r="G254" s="366"/>
      <c r="H254" s="366"/>
      <c r="I254" s="513"/>
      <c r="J254" s="514"/>
      <c r="K254" s="366"/>
      <c r="L254" s="366"/>
      <c r="M254" s="366"/>
      <c r="N254" s="368"/>
      <c r="O254" s="364"/>
    </row>
    <row r="255" spans="2:15" ht="21" customHeight="1" x14ac:dyDescent="0.2">
      <c r="B255" s="365"/>
      <c r="C255" s="366"/>
      <c r="D255" s="366"/>
      <c r="E255" s="366"/>
      <c r="F255" s="366"/>
      <c r="G255" s="366"/>
      <c r="H255" s="366"/>
      <c r="I255" s="513"/>
      <c r="J255" s="514"/>
      <c r="K255" s="366"/>
      <c r="L255" s="366"/>
      <c r="M255" s="366"/>
      <c r="N255" s="368"/>
      <c r="O255" s="364"/>
    </row>
    <row r="256" spans="2:15" ht="21" customHeight="1" x14ac:dyDescent="0.2">
      <c r="B256" s="365"/>
      <c r="C256" s="366"/>
      <c r="D256" s="366"/>
      <c r="E256" s="366"/>
      <c r="F256" s="366"/>
      <c r="G256" s="366"/>
      <c r="H256" s="366"/>
      <c r="I256" s="513"/>
      <c r="J256" s="514"/>
      <c r="K256" s="366"/>
      <c r="L256" s="366"/>
      <c r="M256" s="366"/>
      <c r="N256" s="368"/>
      <c r="O256" s="364"/>
    </row>
    <row r="257" spans="2:39" ht="21" customHeight="1" x14ac:dyDescent="0.2">
      <c r="B257" s="365"/>
      <c r="C257" s="366"/>
      <c r="D257" s="367"/>
      <c r="E257" s="367"/>
      <c r="F257" s="367"/>
      <c r="G257" s="367"/>
      <c r="H257" s="366"/>
      <c r="I257" s="513"/>
      <c r="J257" s="514"/>
      <c r="K257" s="366"/>
      <c r="L257" s="366"/>
      <c r="M257" s="366"/>
      <c r="N257" s="368"/>
      <c r="O257" s="364"/>
    </row>
    <row r="258" spans="2:39" ht="21" customHeight="1" x14ac:dyDescent="0.2">
      <c r="B258" s="365"/>
      <c r="C258" s="366"/>
      <c r="D258" s="367"/>
      <c r="E258" s="367"/>
      <c r="F258" s="367"/>
      <c r="G258" s="367"/>
      <c r="H258" s="366"/>
      <c r="I258" s="513"/>
      <c r="J258" s="514"/>
      <c r="K258" s="366"/>
      <c r="L258" s="366"/>
      <c r="M258" s="366"/>
      <c r="N258" s="368"/>
      <c r="O258" s="364"/>
    </row>
    <row r="259" spans="2:39" ht="21" customHeight="1" x14ac:dyDescent="0.2">
      <c r="B259" s="365"/>
      <c r="C259" s="366"/>
      <c r="D259" s="367"/>
      <c r="E259" s="367"/>
      <c r="F259" s="378"/>
      <c r="G259" s="367"/>
      <c r="H259" s="366"/>
      <c r="I259" s="513"/>
      <c r="J259" s="514"/>
      <c r="K259" s="366"/>
      <c r="L259" s="366"/>
      <c r="M259" s="366"/>
      <c r="N259" s="368"/>
      <c r="O259" s="364"/>
    </row>
    <row r="260" spans="2:39" ht="21" customHeight="1" x14ac:dyDescent="0.2">
      <c r="B260" s="365"/>
      <c r="C260" s="366"/>
      <c r="D260" s="367"/>
      <c r="E260" s="367"/>
      <c r="F260" s="367"/>
      <c r="G260" s="367"/>
      <c r="H260" s="366"/>
      <c r="I260" s="366"/>
      <c r="J260" s="366"/>
      <c r="K260" s="366"/>
      <c r="L260" s="366"/>
      <c r="M260" s="366"/>
      <c r="N260" s="368"/>
      <c r="O260" s="364"/>
    </row>
    <row r="261" spans="2:39" ht="21" customHeight="1" x14ac:dyDescent="0.2">
      <c r="B261" s="365"/>
      <c r="C261" s="366"/>
      <c r="D261" s="366"/>
      <c r="E261" s="366"/>
      <c r="F261" s="366"/>
      <c r="G261" s="366"/>
      <c r="H261" s="366"/>
      <c r="I261" s="366"/>
      <c r="J261" s="366"/>
      <c r="K261" s="366"/>
      <c r="L261" s="366"/>
      <c r="M261" s="366"/>
      <c r="N261" s="368"/>
      <c r="O261" s="364"/>
    </row>
    <row r="262" spans="2:39" ht="21" customHeight="1" thickBot="1" x14ac:dyDescent="0.25">
      <c r="B262" s="379"/>
      <c r="C262" s="380"/>
      <c r="D262" s="380"/>
      <c r="E262" s="380"/>
      <c r="F262" s="380"/>
      <c r="G262" s="380"/>
      <c r="H262" s="380"/>
      <c r="I262" s="380"/>
      <c r="J262" s="380"/>
      <c r="K262" s="380"/>
      <c r="L262" s="380"/>
      <c r="M262" s="380"/>
      <c r="N262" s="381"/>
      <c r="O262" s="364"/>
    </row>
    <row r="263" spans="2:39" ht="13.5" thickBot="1" x14ac:dyDescent="0.25">
      <c r="O263" s="76"/>
    </row>
    <row r="264" spans="2:39" ht="18" customHeight="1" x14ac:dyDescent="0.2">
      <c r="B264" s="382"/>
      <c r="C264" s="383"/>
      <c r="D264" s="383"/>
      <c r="E264" s="383"/>
      <c r="F264" s="383"/>
      <c r="G264" s="383"/>
      <c r="H264" s="383"/>
      <c r="I264" s="383"/>
      <c r="J264" s="383"/>
      <c r="K264" s="383"/>
      <c r="L264" s="383"/>
      <c r="M264" s="383"/>
      <c r="N264" s="384"/>
      <c r="O264" s="385"/>
      <c r="P264" s="27"/>
      <c r="Q264" s="308"/>
      <c r="R264" s="308"/>
      <c r="S264" s="308"/>
      <c r="T264" s="308"/>
      <c r="U264" s="308"/>
      <c r="V264" s="308"/>
      <c r="W264" s="308"/>
      <c r="X264" s="308"/>
      <c r="Y264" s="308"/>
      <c r="Z264" s="308"/>
      <c r="AA264" s="386"/>
      <c r="AB264" s="308"/>
      <c r="AC264" s="308"/>
      <c r="AD264" s="308"/>
      <c r="AE264" s="387" t="s">
        <v>496</v>
      </c>
    </row>
    <row r="265" spans="2:39" ht="24" customHeight="1" thickBot="1" x14ac:dyDescent="0.35">
      <c r="B265" s="388"/>
      <c r="C265" s="300" t="s">
        <v>523</v>
      </c>
      <c r="D265" s="300" t="s">
        <v>524</v>
      </c>
      <c r="E265" s="301"/>
      <c r="F265" s="301"/>
      <c r="G265" s="389"/>
      <c r="H265" s="389"/>
      <c r="I265" s="389"/>
      <c r="J265" s="390" t="s">
        <v>555</v>
      </c>
      <c r="K265" s="389"/>
      <c r="L265" s="389"/>
      <c r="M265" s="389"/>
      <c r="N265" s="391"/>
      <c r="O265" s="385"/>
      <c r="P265" s="27"/>
      <c r="Q265" s="308"/>
      <c r="R265" s="308"/>
      <c r="S265" s="308"/>
      <c r="T265" s="308"/>
      <c r="U265" s="308"/>
      <c r="V265" s="308"/>
      <c r="W265" s="308"/>
      <c r="X265" s="308"/>
      <c r="Y265" s="308"/>
      <c r="Z265" s="308"/>
      <c r="AA265" s="386"/>
      <c r="AB265" s="308"/>
      <c r="AC265" s="308"/>
      <c r="AD265" s="308"/>
      <c r="AE265" s="308"/>
      <c r="AK265" s="80">
        <f>IF(F271&gt;=0,1,0)</f>
        <v>1</v>
      </c>
      <c r="AL265" s="80">
        <f>IF(F272&gt;=0.8,1,0)</f>
        <v>0</v>
      </c>
      <c r="AM265" s="80">
        <f>AK265+AL265</f>
        <v>1</v>
      </c>
    </row>
    <row r="266" spans="2:39" ht="18" customHeight="1" x14ac:dyDescent="0.35">
      <c r="B266" s="388"/>
      <c r="C266" s="389"/>
      <c r="D266" s="389"/>
      <c r="E266" s="389"/>
      <c r="F266" s="389"/>
      <c r="G266" s="389"/>
      <c r="H266" s="389"/>
      <c r="I266" s="389"/>
      <c r="J266" s="511"/>
      <c r="K266" s="512"/>
      <c r="L266" s="389"/>
      <c r="M266" s="389"/>
      <c r="N266" s="392"/>
      <c r="O266" s="275"/>
      <c r="P266" s="27"/>
      <c r="Q266" s="518"/>
      <c r="R266" s="518"/>
      <c r="S266" s="518"/>
      <c r="T266" s="518"/>
      <c r="U266" s="518"/>
      <c r="V266" s="518"/>
      <c r="W266" s="518"/>
      <c r="X266" s="518"/>
      <c r="Y266" s="518"/>
      <c r="Z266" s="518"/>
      <c r="AA266" s="518"/>
      <c r="AB266" s="518"/>
      <c r="AC266" s="518"/>
      <c r="AD266" s="518"/>
      <c r="AE266" s="518"/>
    </row>
    <row r="267" spans="2:39" ht="18" customHeight="1" x14ac:dyDescent="0.35">
      <c r="B267" s="388"/>
      <c r="C267" s="389"/>
      <c r="D267" s="389"/>
      <c r="E267" s="389"/>
      <c r="F267" s="389"/>
      <c r="G267" s="389"/>
      <c r="H267" s="389"/>
      <c r="I267" s="389"/>
      <c r="J267" s="513"/>
      <c r="K267" s="514"/>
      <c r="L267" s="389"/>
      <c r="M267" s="389"/>
      <c r="N267" s="392"/>
      <c r="O267" s="275"/>
      <c r="P267" s="27"/>
      <c r="Q267" s="518"/>
      <c r="R267" s="518"/>
      <c r="S267" s="518"/>
      <c r="T267" s="518"/>
      <c r="U267" s="518"/>
      <c r="V267" s="518"/>
      <c r="W267" s="518"/>
      <c r="X267" s="518"/>
      <c r="Y267" s="518"/>
      <c r="Z267" s="518"/>
      <c r="AA267" s="518"/>
      <c r="AB267" s="518"/>
      <c r="AC267" s="518"/>
      <c r="AD267" s="518"/>
      <c r="AE267" s="518"/>
    </row>
    <row r="268" spans="2:39" ht="18" customHeight="1" x14ac:dyDescent="0.3">
      <c r="B268" s="388"/>
      <c r="C268" s="389"/>
      <c r="D268" s="389"/>
      <c r="E268" s="393" t="s">
        <v>289</v>
      </c>
      <c r="F268" s="389"/>
      <c r="G268" s="389"/>
      <c r="H268" s="389"/>
      <c r="I268" s="389"/>
      <c r="J268" s="513"/>
      <c r="K268" s="514"/>
      <c r="L268" s="389"/>
      <c r="M268" s="389"/>
      <c r="N268" s="394"/>
      <c r="O268" s="385"/>
      <c r="P268" s="27"/>
      <c r="Q268" s="308"/>
      <c r="R268" s="308"/>
      <c r="S268" s="308"/>
      <c r="T268" s="308"/>
      <c r="U268" s="308"/>
      <c r="V268" s="308">
        <f>IF(O266&gt;=0,1,0)</f>
        <v>1</v>
      </c>
      <c r="W268" s="308"/>
      <c r="X268" s="308">
        <f>IF(O267&gt;=0.8,1,0)</f>
        <v>0</v>
      </c>
      <c r="Y268" s="308"/>
      <c r="Z268" s="308"/>
      <c r="AA268" s="395"/>
      <c r="AB268" s="308">
        <f>V268+X268</f>
        <v>1</v>
      </c>
      <c r="AC268" s="308"/>
      <c r="AD268" s="308"/>
      <c r="AE268" s="308"/>
    </row>
    <row r="269" spans="2:39" ht="18" customHeight="1" x14ac:dyDescent="0.2">
      <c r="B269" s="388"/>
      <c r="C269" s="389"/>
      <c r="D269" s="389"/>
      <c r="E269" s="389"/>
      <c r="F269" s="389"/>
      <c r="G269" s="389"/>
      <c r="H269" s="389"/>
      <c r="I269" s="389"/>
      <c r="J269" s="513"/>
      <c r="K269" s="514"/>
      <c r="L269" s="389"/>
      <c r="M269" s="389"/>
      <c r="N269" s="394"/>
      <c r="O269" s="385"/>
      <c r="P269" s="27"/>
      <c r="Q269" s="308"/>
      <c r="R269" s="308"/>
      <c r="S269" s="308"/>
      <c r="T269" s="308"/>
      <c r="U269" s="308"/>
      <c r="V269" s="308"/>
      <c r="W269" s="308"/>
      <c r="X269" s="308"/>
      <c r="Y269" s="308"/>
      <c r="Z269" s="308"/>
      <c r="AA269" s="386"/>
      <c r="AB269" s="308"/>
      <c r="AC269" s="308"/>
      <c r="AD269" s="308" t="s">
        <v>519</v>
      </c>
      <c r="AE269" s="308"/>
    </row>
    <row r="270" spans="2:39" ht="18" customHeight="1" x14ac:dyDescent="0.25">
      <c r="B270" s="388"/>
      <c r="C270" s="389"/>
      <c r="D270" s="389"/>
      <c r="E270" s="389"/>
      <c r="F270" s="389"/>
      <c r="G270" s="389"/>
      <c r="H270" s="389"/>
      <c r="I270" s="389"/>
      <c r="J270" s="513"/>
      <c r="K270" s="514"/>
      <c r="L270" s="389"/>
      <c r="M270" s="389"/>
      <c r="N270" s="396" t="str">
        <f>IF(F270="Sim, desejo assinar para depois datar e enviar o formulário à DGADR", "Declaro por minha honra que são verdadeiros os elementos constantes neste formulário","")</f>
        <v/>
      </c>
      <c r="O270" s="385"/>
      <c r="P270" s="27"/>
      <c r="Q270" s="308"/>
      <c r="R270" s="308"/>
      <c r="S270" s="308"/>
      <c r="T270" s="308"/>
      <c r="U270" s="308"/>
      <c r="V270" s="308"/>
      <c r="W270" s="308"/>
      <c r="X270" s="308"/>
      <c r="Y270" s="308"/>
      <c r="Z270" s="308"/>
      <c r="AA270" s="386">
        <v>1</v>
      </c>
      <c r="AB270" s="308" t="s">
        <v>507</v>
      </c>
      <c r="AC270" s="308">
        <v>2023</v>
      </c>
      <c r="AD270" s="308" t="s">
        <v>520</v>
      </c>
      <c r="AE270" s="308"/>
    </row>
    <row r="271" spans="2:39" ht="18" customHeight="1" x14ac:dyDescent="0.35">
      <c r="B271" s="388"/>
      <c r="C271" s="389"/>
      <c r="D271" s="389"/>
      <c r="E271" s="397" t="s">
        <v>287</v>
      </c>
      <c r="F271" s="104" t="str">
        <f>IFERROR(K4-K66,"INVALIDO")</f>
        <v>INVALIDO</v>
      </c>
      <c r="G271" s="389"/>
      <c r="H271" s="398" t="s">
        <v>506</v>
      </c>
      <c r="I271" s="389"/>
      <c r="J271" s="513"/>
      <c r="K271" s="514"/>
      <c r="L271" s="389"/>
      <c r="M271" s="389"/>
      <c r="N271" s="396" t="str">
        <f>IF(F270="Sim, desejo assinar para depois datar e enviar o formulário à DGADR", "e que sou conhecedor dos compromissos que são assumidos com a obtenção da respetiva autorização","")</f>
        <v/>
      </c>
      <c r="O271" s="385"/>
      <c r="P271" s="27"/>
      <c r="Q271" s="308"/>
      <c r="R271" s="308"/>
      <c r="S271" s="308"/>
      <c r="T271" s="308"/>
      <c r="U271" s="308"/>
      <c r="V271" s="308"/>
      <c r="W271" s="308"/>
      <c r="X271" s="308"/>
      <c r="Y271" s="308"/>
      <c r="Z271" s="308"/>
      <c r="AA271" s="386">
        <f>AA270+1</f>
        <v>2</v>
      </c>
      <c r="AB271" s="308" t="s">
        <v>508</v>
      </c>
      <c r="AC271" s="308">
        <v>2024</v>
      </c>
      <c r="AD271" s="308"/>
      <c r="AE271" s="308"/>
    </row>
    <row r="272" spans="2:39" ht="18" customHeight="1" x14ac:dyDescent="0.35">
      <c r="B272" s="388"/>
      <c r="C272" s="389"/>
      <c r="D272" s="389"/>
      <c r="E272" s="397" t="s">
        <v>288</v>
      </c>
      <c r="F272" s="105">
        <f>IFERROR(F253,"INVALIDO")</f>
        <v>0</v>
      </c>
      <c r="G272" s="389"/>
      <c r="H272" s="389"/>
      <c r="I272" s="389"/>
      <c r="J272" s="513"/>
      <c r="K272" s="514"/>
      <c r="L272" s="389"/>
      <c r="M272" s="389"/>
      <c r="N272" s="394"/>
      <c r="O272" s="385"/>
      <c r="P272" s="27"/>
      <c r="Q272" s="308"/>
      <c r="R272" s="308"/>
      <c r="S272" s="308"/>
      <c r="T272" s="308"/>
      <c r="U272" s="308"/>
      <c r="V272" s="308"/>
      <c r="W272" s="308"/>
      <c r="X272" s="308"/>
      <c r="Y272" s="308"/>
      <c r="Z272" s="308"/>
      <c r="AA272" s="386">
        <f t="shared" ref="AA272:AA300" si="13">AA271+1</f>
        <v>3</v>
      </c>
      <c r="AB272" s="308" t="s">
        <v>509</v>
      </c>
      <c r="AC272" s="308">
        <v>2025</v>
      </c>
      <c r="AD272" s="308"/>
      <c r="AE272" s="308"/>
    </row>
    <row r="273" spans="2:31" ht="18" customHeight="1" x14ac:dyDescent="0.2">
      <c r="B273" s="388"/>
      <c r="C273" s="389"/>
      <c r="D273" s="389"/>
      <c r="E273" s="389"/>
      <c r="F273" s="389"/>
      <c r="G273" s="389"/>
      <c r="H273" s="389"/>
      <c r="I273" s="389"/>
      <c r="J273" s="513"/>
      <c r="K273" s="514"/>
      <c r="L273" s="389"/>
      <c r="M273" s="389"/>
      <c r="N273" s="394"/>
      <c r="O273" s="385"/>
      <c r="P273" s="27"/>
      <c r="Q273" s="308"/>
      <c r="R273" s="308"/>
      <c r="S273" s="308"/>
      <c r="T273" s="308"/>
      <c r="U273" s="308"/>
      <c r="V273" s="308"/>
      <c r="W273" s="308"/>
      <c r="X273" s="308"/>
      <c r="Y273" s="308"/>
      <c r="Z273" s="308"/>
      <c r="AA273" s="386">
        <f t="shared" si="13"/>
        <v>4</v>
      </c>
      <c r="AB273" s="308" t="s">
        <v>510</v>
      </c>
      <c r="AC273" s="308">
        <v>2026</v>
      </c>
      <c r="AD273" s="308"/>
      <c r="AE273" s="308"/>
    </row>
    <row r="274" spans="2:31" ht="18" customHeight="1" x14ac:dyDescent="0.2">
      <c r="B274" s="388"/>
      <c r="C274" s="389"/>
      <c r="D274" s="389"/>
      <c r="E274" s="389"/>
      <c r="F274" s="389"/>
      <c r="G274" s="389"/>
      <c r="H274" s="389"/>
      <c r="I274" s="389"/>
      <c r="J274" s="513"/>
      <c r="K274" s="514"/>
      <c r="L274" s="389"/>
      <c r="M274" s="389"/>
      <c r="N274" s="394"/>
      <c r="O274" s="385"/>
      <c r="P274" s="27"/>
      <c r="Q274" s="308"/>
      <c r="R274" s="308"/>
      <c r="S274" s="308"/>
      <c r="T274" s="308"/>
      <c r="U274" s="308"/>
      <c r="V274" s="308"/>
      <c r="W274" s="308"/>
      <c r="X274" s="308"/>
      <c r="Y274" s="308"/>
      <c r="Z274" s="308"/>
      <c r="AA274" s="386">
        <f t="shared" si="13"/>
        <v>5</v>
      </c>
      <c r="AB274" s="308" t="s">
        <v>511</v>
      </c>
      <c r="AC274" s="308">
        <v>2027</v>
      </c>
      <c r="AD274" s="308"/>
      <c r="AE274" s="308"/>
    </row>
    <row r="275" spans="2:31" ht="18" customHeight="1" x14ac:dyDescent="0.2">
      <c r="B275" s="388"/>
      <c r="C275" s="389"/>
      <c r="D275" s="399"/>
      <c r="E275" s="399"/>
      <c r="F275" s="399"/>
      <c r="G275" s="399"/>
      <c r="H275" s="389"/>
      <c r="I275" s="389"/>
      <c r="J275" s="389"/>
      <c r="K275" s="389"/>
      <c r="L275" s="389"/>
      <c r="M275" s="389"/>
      <c r="N275" s="394"/>
      <c r="O275" s="385"/>
      <c r="P275" s="27"/>
      <c r="Q275" s="308"/>
      <c r="R275" s="308"/>
      <c r="S275" s="308"/>
      <c r="T275" s="308"/>
      <c r="U275" s="308"/>
      <c r="V275" s="308"/>
      <c r="W275" s="308"/>
      <c r="X275" s="308"/>
      <c r="Y275" s="308"/>
      <c r="Z275" s="308"/>
      <c r="AA275" s="386">
        <f t="shared" si="13"/>
        <v>6</v>
      </c>
      <c r="AB275" s="308" t="s">
        <v>512</v>
      </c>
      <c r="AC275" s="308">
        <v>2028</v>
      </c>
      <c r="AD275" s="308"/>
      <c r="AE275" s="308"/>
    </row>
    <row r="276" spans="2:31" ht="18" customHeight="1" x14ac:dyDescent="0.2">
      <c r="B276" s="388"/>
      <c r="C276" s="389"/>
      <c r="D276" s="399"/>
      <c r="E276" s="399"/>
      <c r="F276" s="399"/>
      <c r="G276" s="399"/>
      <c r="H276" s="389"/>
      <c r="I276" s="389"/>
      <c r="J276" s="389"/>
      <c r="K276" s="389"/>
      <c r="L276" s="389"/>
      <c r="M276" s="389"/>
      <c r="N276" s="394"/>
      <c r="O276" s="385"/>
      <c r="P276" s="27"/>
      <c r="Q276" s="308"/>
      <c r="R276" s="308"/>
      <c r="S276" s="308"/>
      <c r="T276" s="308"/>
      <c r="U276" s="308"/>
      <c r="V276" s="308"/>
      <c r="W276" s="308"/>
      <c r="X276" s="308"/>
      <c r="Y276" s="308"/>
      <c r="Z276" s="308"/>
      <c r="AA276" s="386">
        <f t="shared" si="13"/>
        <v>7</v>
      </c>
      <c r="AB276" s="308" t="s">
        <v>513</v>
      </c>
      <c r="AC276" s="308"/>
      <c r="AD276" s="308"/>
      <c r="AE276" s="308"/>
    </row>
    <row r="277" spans="2:31" ht="37.5" customHeight="1" x14ac:dyDescent="0.2">
      <c r="B277" s="388"/>
      <c r="C277" s="389"/>
      <c r="D277" s="519" t="str">
        <f>IF(AM265=2,"HÁ poupança E Garantia Hídrica… DESEJA ASSINAR O FORMULÁRIO para posterior envio?                                                  (se sim, confirme na caixa abaixo)  ","NÃO HÁ POUPANÇA ÁGUA OU NÃO HÁ GARANTIA HÍDRICA… REVEJA OS CÁLCULOS")</f>
        <v>NÃO HÁ POUPANÇA ÁGUA OU NÃO HÁ GARANTIA HÍDRICA… REVEJA OS CÁLCULOS</v>
      </c>
      <c r="E277" s="519"/>
      <c r="F277" s="519"/>
      <c r="G277" s="519"/>
      <c r="H277" s="389"/>
      <c r="I277" s="389"/>
      <c r="J277" s="389"/>
      <c r="K277" s="389"/>
      <c r="L277" s="389"/>
      <c r="M277" s="389"/>
      <c r="N277" s="394"/>
      <c r="O277" s="385"/>
      <c r="P277" s="27"/>
      <c r="Q277" s="308"/>
      <c r="R277" s="308"/>
      <c r="S277" s="308"/>
      <c r="T277" s="308"/>
      <c r="U277" s="308"/>
      <c r="V277" s="308"/>
      <c r="W277" s="308"/>
      <c r="X277" s="308"/>
      <c r="Y277" s="308"/>
      <c r="Z277" s="308"/>
      <c r="AA277" s="386">
        <f t="shared" si="13"/>
        <v>8</v>
      </c>
      <c r="AB277" s="308" t="s">
        <v>514</v>
      </c>
      <c r="AC277" s="308"/>
      <c r="AD277" s="308"/>
      <c r="AE277" s="308"/>
    </row>
    <row r="278" spans="2:31" ht="18" customHeight="1" thickBot="1" x14ac:dyDescent="0.25">
      <c r="B278" s="388"/>
      <c r="C278" s="389"/>
      <c r="D278" s="399"/>
      <c r="E278" s="399"/>
      <c r="F278" s="399"/>
      <c r="G278" s="399"/>
      <c r="H278" s="389"/>
      <c r="I278" s="389"/>
      <c r="J278" s="389"/>
      <c r="K278" s="389"/>
      <c r="L278" s="119"/>
      <c r="M278" s="119"/>
      <c r="N278" s="400"/>
      <c r="O278" s="385"/>
      <c r="P278" s="27"/>
      <c r="Q278" s="308"/>
      <c r="R278" s="308"/>
      <c r="S278" s="308"/>
      <c r="T278" s="308"/>
      <c r="U278" s="308"/>
      <c r="V278" s="308"/>
      <c r="W278" s="308"/>
      <c r="X278" s="308"/>
      <c r="Y278" s="308"/>
      <c r="Z278" s="308"/>
      <c r="AA278" s="386">
        <f t="shared" si="13"/>
        <v>9</v>
      </c>
      <c r="AB278" s="308" t="s">
        <v>515</v>
      </c>
      <c r="AC278" s="308"/>
      <c r="AD278" s="308"/>
      <c r="AE278" s="308"/>
    </row>
    <row r="279" spans="2:31" ht="18" customHeight="1" thickBot="1" x14ac:dyDescent="0.3">
      <c r="B279" s="388"/>
      <c r="C279" s="389"/>
      <c r="D279" s="399"/>
      <c r="E279" s="520"/>
      <c r="F279" s="521"/>
      <c r="G279" s="399"/>
      <c r="H279" s="389"/>
      <c r="I279" s="389"/>
      <c r="J279" s="389"/>
      <c r="K279" s="389"/>
      <c r="L279" s="260"/>
      <c r="M279" s="260"/>
      <c r="N279" s="401"/>
      <c r="O279" s="385"/>
      <c r="P279" s="27"/>
      <c r="Q279" s="308"/>
      <c r="R279" s="308"/>
      <c r="S279" s="308"/>
      <c r="T279" s="308"/>
      <c r="U279" s="308"/>
      <c r="V279" s="308"/>
      <c r="W279" s="308"/>
      <c r="X279" s="308"/>
      <c r="Y279" s="308"/>
      <c r="Z279" s="308"/>
      <c r="AA279" s="386">
        <f t="shared" si="13"/>
        <v>10</v>
      </c>
      <c r="AB279" s="308" t="s">
        <v>516</v>
      </c>
      <c r="AC279" s="308"/>
      <c r="AD279" s="308"/>
      <c r="AE279" s="308"/>
    </row>
    <row r="280" spans="2:31" ht="18" customHeight="1" x14ac:dyDescent="0.25">
      <c r="B280" s="388"/>
      <c r="C280" s="389"/>
      <c r="D280" s="399"/>
      <c r="E280" s="399"/>
      <c r="F280" s="399"/>
      <c r="G280" s="399"/>
      <c r="H280" s="389"/>
      <c r="I280" s="389"/>
      <c r="J280" s="389"/>
      <c r="K280" s="389"/>
      <c r="L280" s="389"/>
      <c r="M280" s="389"/>
      <c r="N280" s="396" t="str">
        <f>IF(E279="Sim, desejo assinar para depois datar e enviar o formulário à DGADR", "e que sou conhecedor dos compromissos que são assumidos com a obtenção da respetiva autorização","")</f>
        <v/>
      </c>
      <c r="O280" s="385"/>
      <c r="P280" s="27"/>
      <c r="Q280" s="308"/>
      <c r="R280" s="308"/>
      <c r="S280" s="308"/>
      <c r="T280" s="308"/>
      <c r="U280" s="308"/>
      <c r="V280" s="308"/>
      <c r="W280" s="308"/>
      <c r="X280" s="308"/>
      <c r="Y280" s="308"/>
      <c r="Z280" s="308"/>
      <c r="AA280" s="386">
        <f t="shared" si="13"/>
        <v>11</v>
      </c>
      <c r="AB280" s="308" t="s">
        <v>517</v>
      </c>
      <c r="AC280" s="308"/>
      <c r="AD280" s="308"/>
      <c r="AE280" s="308"/>
    </row>
    <row r="281" spans="2:31" ht="18" customHeight="1" x14ac:dyDescent="0.2">
      <c r="B281" s="388"/>
      <c r="C281" s="389"/>
      <c r="D281" s="399"/>
      <c r="E281" s="399"/>
      <c r="F281" s="399"/>
      <c r="G281" s="399"/>
      <c r="H281" s="389"/>
      <c r="I281" s="389"/>
      <c r="J281" s="389"/>
      <c r="K281" s="389"/>
      <c r="L281" s="389"/>
      <c r="M281" s="389"/>
      <c r="N281" s="394"/>
      <c r="O281" s="385"/>
      <c r="P281" s="27"/>
      <c r="Q281" s="308"/>
      <c r="R281" s="308"/>
      <c r="S281" s="308"/>
      <c r="T281" s="308"/>
      <c r="U281" s="308"/>
      <c r="V281" s="308"/>
      <c r="W281" s="308"/>
      <c r="X281" s="308"/>
      <c r="Y281" s="308"/>
      <c r="Z281" s="308"/>
      <c r="AA281" s="386">
        <f t="shared" si="13"/>
        <v>12</v>
      </c>
      <c r="AB281" s="308" t="s">
        <v>518</v>
      </c>
      <c r="AC281" s="308"/>
      <c r="AD281" s="308"/>
      <c r="AE281" s="308"/>
    </row>
    <row r="282" spans="2:31" ht="18" customHeight="1" x14ac:dyDescent="0.2">
      <c r="B282" s="388"/>
      <c r="C282" s="389"/>
      <c r="D282" s="389"/>
      <c r="E282" s="389"/>
      <c r="F282" s="389"/>
      <c r="G282" s="389"/>
      <c r="H282" s="389"/>
      <c r="I282" s="389"/>
      <c r="J282" s="389"/>
      <c r="K282" s="389"/>
      <c r="L282" s="389"/>
      <c r="M282" s="389"/>
      <c r="N282" s="394"/>
      <c r="O282" s="385"/>
      <c r="P282" s="27"/>
      <c r="Q282" s="308"/>
      <c r="R282" s="308"/>
      <c r="S282" s="308"/>
      <c r="T282" s="308"/>
      <c r="U282" s="308"/>
      <c r="V282" s="308"/>
      <c r="W282" s="308"/>
      <c r="X282" s="308"/>
      <c r="Y282" s="308"/>
      <c r="Z282" s="308"/>
      <c r="AA282" s="386">
        <f t="shared" si="13"/>
        <v>13</v>
      </c>
      <c r="AB282" s="308"/>
      <c r="AC282" s="308"/>
      <c r="AD282" s="308"/>
      <c r="AE282" s="308"/>
    </row>
    <row r="283" spans="2:31" ht="18" customHeight="1" x14ac:dyDescent="0.25">
      <c r="B283" s="388"/>
      <c r="C283" s="389"/>
      <c r="D283" s="402" t="str">
        <f>IF(E279="Sim, desejo assinar, datar e enviar o formulário à DGADR", "Coloque a data, salve o ficheiro e envie para reconverter@dgadr.pt","")</f>
        <v/>
      </c>
      <c r="E283" s="403"/>
      <c r="F283" s="403"/>
      <c r="G283" s="389"/>
      <c r="H283" s="389"/>
      <c r="I283" s="389"/>
      <c r="J283" s="389"/>
      <c r="K283" s="389"/>
      <c r="L283" s="389"/>
      <c r="M283" s="389"/>
      <c r="N283" s="394"/>
      <c r="O283" s="385"/>
      <c r="P283" s="27"/>
      <c r="Q283" s="308"/>
      <c r="R283" s="308"/>
      <c r="S283" s="308"/>
      <c r="T283" s="308"/>
      <c r="U283" s="308"/>
      <c r="V283" s="308"/>
      <c r="W283" s="308"/>
      <c r="X283" s="308"/>
      <c r="Y283" s="308"/>
      <c r="Z283" s="308"/>
      <c r="AA283" s="386">
        <f t="shared" si="13"/>
        <v>14</v>
      </c>
      <c r="AB283" s="308"/>
      <c r="AC283" s="308"/>
      <c r="AD283" s="308"/>
      <c r="AE283" s="308"/>
    </row>
    <row r="284" spans="2:31" ht="18" customHeight="1" x14ac:dyDescent="0.2">
      <c r="B284" s="388"/>
      <c r="C284" s="389"/>
      <c r="D284" s="389"/>
      <c r="E284" s="389"/>
      <c r="F284" s="389"/>
      <c r="G284" s="389"/>
      <c r="H284" s="389"/>
      <c r="I284" s="389"/>
      <c r="J284" s="389"/>
      <c r="K284" s="389"/>
      <c r="L284" s="389"/>
      <c r="M284" s="389"/>
      <c r="N284" s="394"/>
      <c r="O284" s="385"/>
      <c r="P284" s="27"/>
      <c r="Q284" s="308"/>
      <c r="R284" s="308"/>
      <c r="S284" s="308"/>
      <c r="T284" s="404"/>
      <c r="U284" s="404"/>
      <c r="V284" s="308"/>
      <c r="W284" s="308"/>
      <c r="X284" s="308"/>
      <c r="Y284" s="308"/>
      <c r="Z284" s="308"/>
      <c r="AA284" s="386">
        <f t="shared" si="13"/>
        <v>15</v>
      </c>
      <c r="AB284" s="308"/>
      <c r="AC284" s="308"/>
      <c r="AD284" s="308"/>
      <c r="AE284" s="308"/>
    </row>
    <row r="285" spans="2:31" ht="18" customHeight="1" x14ac:dyDescent="0.3">
      <c r="B285" s="388"/>
      <c r="C285" s="389"/>
      <c r="D285" s="389"/>
      <c r="E285" s="389"/>
      <c r="F285" s="389"/>
      <c r="G285" s="405" t="str">
        <f>IF(E279="Sim, desejo assinar, datar e enviar o formulário à DGADR", "Declaro por minha honra que são verdadeiros os elementos constantes neste formulário","")</f>
        <v/>
      </c>
      <c r="H285" s="406"/>
      <c r="I285" s="406"/>
      <c r="J285" s="406"/>
      <c r="K285" s="389"/>
      <c r="L285" s="389"/>
      <c r="M285" s="389"/>
      <c r="N285" s="394"/>
      <c r="O285" s="385"/>
      <c r="P285" s="27"/>
      <c r="Q285" s="308"/>
      <c r="R285" s="308"/>
      <c r="S285" s="308"/>
      <c r="T285" s="407"/>
      <c r="U285" s="407"/>
      <c r="V285" s="308"/>
      <c r="W285" s="308"/>
      <c r="X285" s="308"/>
      <c r="Y285" s="308"/>
      <c r="Z285" s="308"/>
      <c r="AA285" s="386">
        <f t="shared" si="13"/>
        <v>16</v>
      </c>
      <c r="AB285" s="308"/>
      <c r="AC285" s="308"/>
      <c r="AD285" s="308"/>
      <c r="AE285" s="308"/>
    </row>
    <row r="286" spans="2:31" ht="18" customHeight="1" x14ac:dyDescent="0.3">
      <c r="B286" s="388"/>
      <c r="C286" s="389"/>
      <c r="D286" s="389"/>
      <c r="E286" s="389"/>
      <c r="F286" s="389"/>
      <c r="G286" s="405" t="str">
        <f>IF(E279="Sim, desejo assinar, datar e enviar o formulário à DGADR", "e que sou conhecedor dos compromissos que são assumidos com a obtenção da respetiva autorização","")</f>
        <v/>
      </c>
      <c r="H286" s="406"/>
      <c r="I286" s="406"/>
      <c r="J286" s="406"/>
      <c r="K286" s="389"/>
      <c r="L286" s="389"/>
      <c r="M286" s="389"/>
      <c r="N286" s="394"/>
      <c r="O286" s="385"/>
      <c r="P286" s="27"/>
      <c r="Q286" s="308"/>
      <c r="R286" s="308"/>
      <c r="S286" s="308"/>
      <c r="T286" s="308"/>
      <c r="U286" s="308"/>
      <c r="V286" s="308"/>
      <c r="W286" s="308"/>
      <c r="X286" s="308"/>
      <c r="Y286" s="308"/>
      <c r="Z286" s="308"/>
      <c r="AA286" s="386">
        <f t="shared" si="13"/>
        <v>17</v>
      </c>
      <c r="AB286" s="308"/>
      <c r="AC286" s="308"/>
      <c r="AD286" s="308"/>
      <c r="AE286" s="308"/>
    </row>
    <row r="287" spans="2:31" ht="18" customHeight="1" x14ac:dyDescent="0.2">
      <c r="B287" s="388"/>
      <c r="C287" s="389"/>
      <c r="D287" s="389"/>
      <c r="E287" s="389"/>
      <c r="F287" s="389"/>
      <c r="G287" s="389"/>
      <c r="H287" s="389"/>
      <c r="I287" s="389"/>
      <c r="J287" s="389"/>
      <c r="K287" s="389"/>
      <c r="L287" s="119"/>
      <c r="M287" s="119"/>
      <c r="N287" s="400"/>
      <c r="O287" s="385"/>
      <c r="P287" s="27"/>
      <c r="Q287" s="308"/>
      <c r="R287" s="308"/>
      <c r="S287" s="308"/>
      <c r="T287" s="308"/>
      <c r="U287" s="308"/>
      <c r="V287" s="308"/>
      <c r="W287" s="308"/>
      <c r="X287" s="308"/>
      <c r="Y287" s="308"/>
      <c r="Z287" s="308"/>
      <c r="AA287" s="386">
        <f t="shared" si="13"/>
        <v>18</v>
      </c>
      <c r="AB287" s="308"/>
      <c r="AC287" s="308"/>
      <c r="AD287" s="308"/>
      <c r="AE287" s="308"/>
    </row>
    <row r="288" spans="2:31" ht="18" customHeight="1" x14ac:dyDescent="0.25">
      <c r="B288" s="388"/>
      <c r="C288" s="389"/>
      <c r="D288" s="389"/>
      <c r="E288" s="389"/>
      <c r="F288" s="119"/>
      <c r="G288" s="119"/>
      <c r="H288" s="408" t="str">
        <f>IF(E279="Sim, desejo assinar, datar e enviar o formulário à DGADR", "O Responsável","")</f>
        <v/>
      </c>
      <c r="I288" s="409"/>
      <c r="J288" s="410"/>
      <c r="K288" s="389"/>
      <c r="L288" s="260"/>
      <c r="M288" s="260"/>
      <c r="N288" s="401"/>
      <c r="O288" s="385"/>
      <c r="P288" s="27"/>
      <c r="Q288" s="308"/>
      <c r="R288" s="308"/>
      <c r="S288" s="308"/>
      <c r="T288" s="308"/>
      <c r="U288" s="308"/>
      <c r="V288" s="308"/>
      <c r="W288" s="308"/>
      <c r="X288" s="308"/>
      <c r="Y288" s="308"/>
      <c r="Z288" s="308"/>
      <c r="AA288" s="386">
        <f t="shared" si="13"/>
        <v>19</v>
      </c>
      <c r="AB288" s="308"/>
      <c r="AC288" s="308"/>
      <c r="AD288" s="308"/>
      <c r="AE288" s="308"/>
    </row>
    <row r="289" spans="2:31" ht="18" customHeight="1" x14ac:dyDescent="0.25">
      <c r="B289" s="388"/>
      <c r="C289" s="389"/>
      <c r="D289" s="389"/>
      <c r="E289" s="389"/>
      <c r="F289" s="119"/>
      <c r="G289" s="119"/>
      <c r="H289" s="411" t="str">
        <f>IF(E279="Sim, desejo assinar, datar e enviar o formulário à DGADR",'1 IDENTIFICAÇÃO'!D27,"")</f>
        <v/>
      </c>
      <c r="I289" s="410"/>
      <c r="J289" s="389"/>
      <c r="K289" s="389"/>
      <c r="L289" s="389"/>
      <c r="M289" s="389"/>
      <c r="N289" s="394"/>
      <c r="O289" s="385"/>
      <c r="P289" s="27"/>
      <c r="Q289" s="308"/>
      <c r="R289" s="308"/>
      <c r="S289" s="308"/>
      <c r="T289" s="308"/>
      <c r="U289" s="308"/>
      <c r="V289" s="308"/>
      <c r="W289" s="308"/>
      <c r="X289" s="308"/>
      <c r="Y289" s="308"/>
      <c r="Z289" s="308"/>
      <c r="AA289" s="386">
        <f t="shared" si="13"/>
        <v>20</v>
      </c>
      <c r="AB289" s="308"/>
      <c r="AC289" s="308"/>
      <c r="AD289" s="308"/>
      <c r="AE289" s="308"/>
    </row>
    <row r="290" spans="2:31" ht="18" customHeight="1" x14ac:dyDescent="0.2">
      <c r="B290" s="388"/>
      <c r="C290" s="389"/>
      <c r="D290" s="389"/>
      <c r="E290" s="389"/>
      <c r="F290" s="119"/>
      <c r="G290" s="119"/>
      <c r="H290" s="389"/>
      <c r="I290" s="389"/>
      <c r="J290" s="389"/>
      <c r="K290" s="389"/>
      <c r="L290" s="389"/>
      <c r="M290" s="119"/>
      <c r="N290" s="400"/>
      <c r="O290" s="364"/>
      <c r="P290" s="27"/>
      <c r="Q290" s="308"/>
      <c r="R290" s="308"/>
      <c r="S290" s="308"/>
      <c r="T290" s="308"/>
      <c r="U290" s="308"/>
      <c r="V290" s="308"/>
      <c r="W290" s="308"/>
      <c r="X290" s="308"/>
      <c r="Y290" s="308"/>
      <c r="Z290" s="308"/>
      <c r="AA290" s="386">
        <f t="shared" si="13"/>
        <v>21</v>
      </c>
      <c r="AB290" s="308"/>
      <c r="AC290" s="308"/>
      <c r="AD290" s="308"/>
      <c r="AE290" s="308"/>
    </row>
    <row r="291" spans="2:31" ht="18" customHeight="1" x14ac:dyDescent="0.25">
      <c r="B291" s="388"/>
      <c r="C291" s="389"/>
      <c r="D291" s="389"/>
      <c r="E291" s="389"/>
      <c r="F291" s="398" t="s">
        <v>264</v>
      </c>
      <c r="G291" s="140"/>
      <c r="H291" s="140"/>
      <c r="I291" s="140"/>
      <c r="J291" s="389"/>
      <c r="K291" s="389"/>
      <c r="L291" s="389"/>
      <c r="M291" s="260"/>
      <c r="N291" s="401"/>
      <c r="O291" s="412"/>
      <c r="P291" s="27"/>
      <c r="Q291" s="308"/>
      <c r="R291" s="308"/>
      <c r="S291" s="308"/>
      <c r="T291" s="308"/>
      <c r="U291" s="308"/>
      <c r="V291" s="308"/>
      <c r="W291" s="308"/>
      <c r="X291" s="308"/>
      <c r="Y291" s="308"/>
      <c r="Z291" s="308"/>
      <c r="AA291" s="386">
        <f>AA290+1</f>
        <v>22</v>
      </c>
      <c r="AB291" s="308"/>
      <c r="AC291" s="308"/>
      <c r="AD291" s="308"/>
      <c r="AE291" s="308"/>
    </row>
    <row r="292" spans="2:31" ht="18" customHeight="1" x14ac:dyDescent="0.2">
      <c r="B292" s="413"/>
      <c r="C292" s="119"/>
      <c r="D292" s="119"/>
      <c r="E292" s="119"/>
      <c r="F292" s="389"/>
      <c r="G292" s="410" t="s">
        <v>265</v>
      </c>
      <c r="H292" s="410" t="s">
        <v>266</v>
      </c>
      <c r="I292" s="410" t="s">
        <v>267</v>
      </c>
      <c r="J292" s="414"/>
      <c r="K292" s="414"/>
      <c r="L292" s="119"/>
      <c r="M292" s="119"/>
      <c r="N292" s="400"/>
      <c r="O292" s="36"/>
      <c r="P292" s="27"/>
      <c r="Q292" s="308"/>
      <c r="R292" s="308"/>
      <c r="S292" s="308"/>
      <c r="T292" s="308"/>
      <c r="U292" s="308"/>
      <c r="V292" s="308"/>
      <c r="W292" s="308"/>
      <c r="X292" s="308"/>
      <c r="Y292" s="308"/>
      <c r="Z292" s="308"/>
      <c r="AA292" s="386">
        <f t="shared" si="13"/>
        <v>23</v>
      </c>
      <c r="AB292" s="308"/>
      <c r="AC292" s="308"/>
      <c r="AD292" s="308"/>
      <c r="AE292" s="308"/>
    </row>
    <row r="293" spans="2:31" ht="15" x14ac:dyDescent="0.2">
      <c r="B293" s="413"/>
      <c r="C293" s="119"/>
      <c r="D293" s="119"/>
      <c r="E293" s="119"/>
      <c r="F293" s="119"/>
      <c r="G293" s="119"/>
      <c r="H293" s="119"/>
      <c r="I293" s="119"/>
      <c r="J293" s="414"/>
      <c r="K293" s="414"/>
      <c r="L293" s="119"/>
      <c r="M293" s="119"/>
      <c r="N293" s="400"/>
      <c r="O293" s="76"/>
      <c r="AA293" s="386">
        <f t="shared" si="13"/>
        <v>24</v>
      </c>
    </row>
    <row r="294" spans="2:31" ht="15" x14ac:dyDescent="0.2">
      <c r="B294" s="413"/>
      <c r="C294" s="119"/>
      <c r="D294" s="119"/>
      <c r="E294" s="119"/>
      <c r="F294" s="119"/>
      <c r="G294" s="119"/>
      <c r="H294" s="119"/>
      <c r="I294" s="119"/>
      <c r="J294" s="414"/>
      <c r="K294" s="414"/>
      <c r="L294" s="119"/>
      <c r="M294" s="119"/>
      <c r="N294" s="400"/>
      <c r="O294" s="76"/>
      <c r="AA294" s="386">
        <f t="shared" si="13"/>
        <v>25</v>
      </c>
    </row>
    <row r="295" spans="2:31" ht="15.75" thickBot="1" x14ac:dyDescent="0.25">
      <c r="B295" s="415"/>
      <c r="C295" s="416"/>
      <c r="D295" s="416"/>
      <c r="E295" s="416"/>
      <c r="F295" s="416"/>
      <c r="G295" s="416"/>
      <c r="H295" s="416"/>
      <c r="I295" s="416"/>
      <c r="J295" s="416"/>
      <c r="K295" s="416"/>
      <c r="L295" s="416"/>
      <c r="M295" s="417"/>
      <c r="N295" s="418"/>
      <c r="O295" s="76"/>
      <c r="AA295" s="386">
        <f t="shared" si="13"/>
        <v>26</v>
      </c>
    </row>
    <row r="296" spans="2:31" ht="15" x14ac:dyDescent="0.2">
      <c r="O296" s="76"/>
      <c r="AA296" s="386">
        <f t="shared" si="13"/>
        <v>27</v>
      </c>
    </row>
    <row r="297" spans="2:31" ht="15" x14ac:dyDescent="0.2">
      <c r="O297" s="76"/>
      <c r="AA297" s="386">
        <f t="shared" si="13"/>
        <v>28</v>
      </c>
    </row>
    <row r="298" spans="2:31" ht="15" x14ac:dyDescent="0.2">
      <c r="O298" s="76"/>
      <c r="AA298" s="386">
        <f t="shared" si="13"/>
        <v>29</v>
      </c>
    </row>
    <row r="299" spans="2:31" ht="15" x14ac:dyDescent="0.2">
      <c r="O299" s="76"/>
      <c r="AA299" s="386">
        <f t="shared" si="13"/>
        <v>30</v>
      </c>
    </row>
    <row r="300" spans="2:31" ht="15" x14ac:dyDescent="0.2">
      <c r="O300" s="76"/>
      <c r="AA300" s="386">
        <f t="shared" si="13"/>
        <v>31</v>
      </c>
    </row>
    <row r="301" spans="2:31" x14ac:dyDescent="0.2">
      <c r="O301" s="76"/>
    </row>
    <row r="302" spans="2:31" x14ac:dyDescent="0.2">
      <c r="O302" s="76"/>
    </row>
    <row r="303" spans="2:31" ht="18" x14ac:dyDescent="0.25">
      <c r="I303" s="198"/>
      <c r="O303" s="76"/>
    </row>
    <row r="304" spans="2:31" ht="20.25" x14ac:dyDescent="0.3">
      <c r="G304" s="210"/>
      <c r="H304" s="419" t="str">
        <f>HYPERLINK("#'1 IDENTIFICAÇÃO'!a1","SECCAO ANTERIOR")</f>
        <v>SECCAO ANTERIOR</v>
      </c>
      <c r="I304" s="210"/>
      <c r="O304" s="76"/>
    </row>
    <row r="305" spans="5:15" x14ac:dyDescent="0.2">
      <c r="O305" s="76"/>
    </row>
    <row r="306" spans="5:15" x14ac:dyDescent="0.2">
      <c r="O306" s="76"/>
    </row>
    <row r="307" spans="5:15" x14ac:dyDescent="0.2">
      <c r="O307" s="76"/>
    </row>
    <row r="308" spans="5:15" ht="18" x14ac:dyDescent="0.25">
      <c r="F308" s="198"/>
      <c r="G308" s="198"/>
      <c r="H308" s="198"/>
      <c r="I308" s="198"/>
      <c r="O308" s="76"/>
    </row>
    <row r="309" spans="5:15" x14ac:dyDescent="0.2">
      <c r="O309" s="76"/>
    </row>
    <row r="310" spans="5:15" x14ac:dyDescent="0.2">
      <c r="J310"/>
      <c r="K310"/>
      <c r="M310" s="71"/>
      <c r="N310" s="71"/>
    </row>
    <row r="311" spans="5:15" x14ac:dyDescent="0.2">
      <c r="J311"/>
      <c r="K311"/>
      <c r="M311" s="71"/>
      <c r="N311" s="71"/>
    </row>
    <row r="312" spans="5:15" x14ac:dyDescent="0.2">
      <c r="J312"/>
      <c r="K312"/>
      <c r="M312" s="71"/>
      <c r="N312" s="71"/>
    </row>
    <row r="313" spans="5:15" x14ac:dyDescent="0.2">
      <c r="J313"/>
      <c r="K313"/>
      <c r="M313" s="71"/>
      <c r="N313" s="71"/>
    </row>
    <row r="314" spans="5:15" x14ac:dyDescent="0.2">
      <c r="J314"/>
      <c r="K314"/>
      <c r="M314" s="71"/>
      <c r="N314" s="71"/>
    </row>
    <row r="315" spans="5:15" ht="20.25" x14ac:dyDescent="0.3">
      <c r="J315" s="420"/>
      <c r="K315" s="198"/>
      <c r="M315" s="71"/>
      <c r="N315" s="71"/>
    </row>
    <row r="316" spans="5:15" ht="18" x14ac:dyDescent="0.25">
      <c r="J316"/>
      <c r="K316" s="198"/>
      <c r="M316" s="71"/>
      <c r="N316" s="71"/>
    </row>
    <row r="317" spans="5:15" ht="18" x14ac:dyDescent="0.25">
      <c r="J317"/>
      <c r="K317" s="198"/>
      <c r="L317" s="198"/>
      <c r="M317" s="71"/>
      <c r="N317" s="71"/>
    </row>
    <row r="318" spans="5:15" x14ac:dyDescent="0.2">
      <c r="J318"/>
      <c r="K318"/>
      <c r="M318" s="71"/>
      <c r="N318" s="71"/>
    </row>
    <row r="319" spans="5:15" ht="15.75" customHeight="1" x14ac:dyDescent="0.25">
      <c r="E319" s="198"/>
      <c r="J319" s="198"/>
    </row>
    <row r="320" spans="5:15" x14ac:dyDescent="0.2">
      <c r="J320"/>
      <c r="K320"/>
      <c r="M320" s="71"/>
      <c r="N320" s="71"/>
    </row>
    <row r="321" spans="10:14" x14ac:dyDescent="0.2">
      <c r="J321"/>
      <c r="K321"/>
      <c r="M321" s="71"/>
      <c r="N321" s="71"/>
    </row>
    <row r="322" spans="10:14" x14ac:dyDescent="0.2">
      <c r="J322"/>
      <c r="K322"/>
      <c r="M322" s="71"/>
      <c r="N322" s="71"/>
    </row>
  </sheetData>
  <sheetProtection algorithmName="SHA-512" hashValue="c6n91zgUAO5WVGCpHMN20KyaPLpsaotJlmgGCnGHIBtu1GVMhGqsU4tXt1I3cG7uzj6SzGtPqeLfkTxgmRiA5Q==" saltValue="4W5ddPITeVVEWj+SxRJCGQ==" spinCount="100000" sheet="1" objects="1" scenarios="1"/>
  <dataConsolidate/>
  <mergeCells count="145">
    <mergeCell ref="H52:H53"/>
    <mergeCell ref="I52:I53"/>
    <mergeCell ref="H187:H188"/>
    <mergeCell ref="K240:K241"/>
    <mergeCell ref="F68:G68"/>
    <mergeCell ref="F79:G79"/>
    <mergeCell ref="F90:G90"/>
    <mergeCell ref="F101:G101"/>
    <mergeCell ref="F112:G112"/>
    <mergeCell ref="G165:G166"/>
    <mergeCell ref="H165:H166"/>
    <mergeCell ref="G176:G177"/>
    <mergeCell ref="H176:H177"/>
    <mergeCell ref="G187:G188"/>
    <mergeCell ref="K66:K67"/>
    <mergeCell ref="K52:K53"/>
    <mergeCell ref="G143:G144"/>
    <mergeCell ref="G154:G155"/>
    <mergeCell ref="H154:H155"/>
    <mergeCell ref="K130:N149"/>
    <mergeCell ref="F92:F93"/>
    <mergeCell ref="G92:G93"/>
    <mergeCell ref="J52:J53"/>
    <mergeCell ref="H92:H93"/>
    <mergeCell ref="D240:D241"/>
    <mergeCell ref="E240:E241"/>
    <mergeCell ref="G226:G227"/>
    <mergeCell ref="D228:D230"/>
    <mergeCell ref="E228:E230"/>
    <mergeCell ref="F50:G50"/>
    <mergeCell ref="F39:G39"/>
    <mergeCell ref="G212:G213"/>
    <mergeCell ref="D214:D216"/>
    <mergeCell ref="E214:E216"/>
    <mergeCell ref="D219:D220"/>
    <mergeCell ref="E219:E220"/>
    <mergeCell ref="F219:F220"/>
    <mergeCell ref="G219:G220"/>
    <mergeCell ref="G198:G199"/>
    <mergeCell ref="D200:D202"/>
    <mergeCell ref="E200:E202"/>
    <mergeCell ref="D205:D206"/>
    <mergeCell ref="E205:E206"/>
    <mergeCell ref="F205:F206"/>
    <mergeCell ref="G205:G206"/>
    <mergeCell ref="F52:F53"/>
    <mergeCell ref="G52:G53"/>
    <mergeCell ref="D187:D188"/>
    <mergeCell ref="E187:E188"/>
    <mergeCell ref="F187:F188"/>
    <mergeCell ref="D198:D199"/>
    <mergeCell ref="E198:E199"/>
    <mergeCell ref="F198:F199"/>
    <mergeCell ref="D130:D131"/>
    <mergeCell ref="D143:D144"/>
    <mergeCell ref="E143:E144"/>
    <mergeCell ref="F143:F144"/>
    <mergeCell ref="D154:D155"/>
    <mergeCell ref="E154:E155"/>
    <mergeCell ref="F154:F155"/>
    <mergeCell ref="D165:D166"/>
    <mergeCell ref="E165:E166"/>
    <mergeCell ref="F165:F166"/>
    <mergeCell ref="D176:D177"/>
    <mergeCell ref="E176:E177"/>
    <mergeCell ref="F176:F177"/>
    <mergeCell ref="D221:D223"/>
    <mergeCell ref="E221:E223"/>
    <mergeCell ref="D226:D227"/>
    <mergeCell ref="E226:E227"/>
    <mergeCell ref="F226:F227"/>
    <mergeCell ref="D207:D209"/>
    <mergeCell ref="E207:E209"/>
    <mergeCell ref="D212:D213"/>
    <mergeCell ref="E212:E213"/>
    <mergeCell ref="F212:F213"/>
    <mergeCell ref="D114:D115"/>
    <mergeCell ref="E114:E115"/>
    <mergeCell ref="F114:F115"/>
    <mergeCell ref="G114:G115"/>
    <mergeCell ref="H114:H115"/>
    <mergeCell ref="I114:I115"/>
    <mergeCell ref="D103:D104"/>
    <mergeCell ref="E103:E104"/>
    <mergeCell ref="F103:F104"/>
    <mergeCell ref="G103:G104"/>
    <mergeCell ref="H103:H104"/>
    <mergeCell ref="I103:I104"/>
    <mergeCell ref="I92:I93"/>
    <mergeCell ref="D81:D82"/>
    <mergeCell ref="E81:E82"/>
    <mergeCell ref="F81:F82"/>
    <mergeCell ref="G81:G82"/>
    <mergeCell ref="H81:H82"/>
    <mergeCell ref="I81:I82"/>
    <mergeCell ref="D92:D93"/>
    <mergeCell ref="E92:E93"/>
    <mergeCell ref="K4:K5"/>
    <mergeCell ref="D8:D9"/>
    <mergeCell ref="H8:H9"/>
    <mergeCell ref="E8:E9"/>
    <mergeCell ref="F8:F9"/>
    <mergeCell ref="G8:G9"/>
    <mergeCell ref="I8:I9"/>
    <mergeCell ref="D41:D42"/>
    <mergeCell ref="E41:E42"/>
    <mergeCell ref="J41:J42"/>
    <mergeCell ref="K41:K42"/>
    <mergeCell ref="F41:F42"/>
    <mergeCell ref="G41:G42"/>
    <mergeCell ref="H41:H42"/>
    <mergeCell ref="I41:I42"/>
    <mergeCell ref="D30:D31"/>
    <mergeCell ref="E30:E31"/>
    <mergeCell ref="F30:F31"/>
    <mergeCell ref="G30:G31"/>
    <mergeCell ref="F6:G6"/>
    <mergeCell ref="F28:G28"/>
    <mergeCell ref="F17:G17"/>
    <mergeCell ref="H30:H31"/>
    <mergeCell ref="I30:I31"/>
    <mergeCell ref="H143:H144"/>
    <mergeCell ref="J266:K274"/>
    <mergeCell ref="I251:J259"/>
    <mergeCell ref="J22:K33"/>
    <mergeCell ref="K79:M90"/>
    <mergeCell ref="Q266:AE267"/>
    <mergeCell ref="D277:G277"/>
    <mergeCell ref="E279:F279"/>
    <mergeCell ref="D19:D20"/>
    <mergeCell ref="E19:E20"/>
    <mergeCell ref="J19:J20"/>
    <mergeCell ref="K19:K20"/>
    <mergeCell ref="F19:F20"/>
    <mergeCell ref="G19:G20"/>
    <mergeCell ref="H19:H20"/>
    <mergeCell ref="I19:I20"/>
    <mergeCell ref="D70:D71"/>
    <mergeCell ref="E70:E71"/>
    <mergeCell ref="F70:F71"/>
    <mergeCell ref="G70:G71"/>
    <mergeCell ref="H70:H71"/>
    <mergeCell ref="I70:I71"/>
    <mergeCell ref="D52:D53"/>
    <mergeCell ref="E52:E53"/>
  </mergeCells>
  <phoneticPr fontId="5" type="noConversion"/>
  <conditionalFormatting sqref="D277:G277">
    <cfRule type="expression" dxfId="41" priority="15">
      <formula>"e3&lt;0"</formula>
    </cfRule>
    <cfRule type="expression" dxfId="40" priority="16">
      <formula>"e3&gt;=0"</formula>
    </cfRule>
  </conditionalFormatting>
  <conditionalFormatting sqref="E285:G285 E286:J286 J288 H288:I289">
    <cfRule type="expression" dxfId="39" priority="8">
      <formula>"D10=""Sim, desejo assinar para depois datar e enviar o formulário à DGADR"""</formula>
    </cfRule>
  </conditionalFormatting>
  <conditionalFormatting sqref="F253">
    <cfRule type="cellIs" dxfId="38" priority="18" operator="lessThan">
      <formula>0.8</formula>
    </cfRule>
  </conditionalFormatting>
  <conditionalFormatting sqref="F271">
    <cfRule type="cellIs" dxfId="37" priority="12" operator="lessThan">
      <formula>0</formula>
    </cfRule>
  </conditionalFormatting>
  <conditionalFormatting sqref="F272">
    <cfRule type="cellIs" dxfId="36" priority="11" operator="lessThan">
      <formula>0.8</formula>
    </cfRule>
  </conditionalFormatting>
  <conditionalFormatting sqref="G203">
    <cfRule type="cellIs" dxfId="35" priority="1" stopIfTrue="1" operator="equal">
      <formula>100</formula>
    </cfRule>
  </conditionalFormatting>
  <conditionalFormatting sqref="G210">
    <cfRule type="cellIs" dxfId="34" priority="5" stopIfTrue="1" operator="equal">
      <formula>100</formula>
    </cfRule>
  </conditionalFormatting>
  <conditionalFormatting sqref="G217">
    <cfRule type="cellIs" dxfId="33" priority="4" stopIfTrue="1" operator="equal">
      <formula>100</formula>
    </cfRule>
  </conditionalFormatting>
  <conditionalFormatting sqref="G224">
    <cfRule type="cellIs" dxfId="32" priority="3" stopIfTrue="1" operator="equal">
      <formula>100</formula>
    </cfRule>
  </conditionalFormatting>
  <conditionalFormatting sqref="G231">
    <cfRule type="cellIs" dxfId="31" priority="2" stopIfTrue="1" operator="equal">
      <formula>100</formula>
    </cfRule>
  </conditionalFormatting>
  <conditionalFormatting sqref="K242:K246">
    <cfRule type="cellIs" dxfId="30" priority="19" operator="greaterThan">
      <formula>0</formula>
    </cfRule>
    <cfRule type="cellIs" dxfId="29" priority="20" operator="lessThan">
      <formula>0</formula>
    </cfRule>
  </conditionalFormatting>
  <conditionalFormatting sqref="N270:S271">
    <cfRule type="expression" dxfId="28" priority="10">
      <formula>"D10=""Sim, desejo assinar para depois datar e enviar o formulário à DGADR"""</formula>
    </cfRule>
  </conditionalFormatting>
  <conditionalFormatting sqref="N279:T280 T281:T285 F291:I292">
    <cfRule type="expression" dxfId="27" priority="14">
      <formula>"D10=""Sim, desejo assinar para depois datar e enviar o formulário à DGADR"""</formula>
    </cfRule>
  </conditionalFormatting>
  <conditionalFormatting sqref="O266:O267">
    <cfRule type="cellIs" dxfId="26" priority="17" operator="lessThan">
      <formula>0</formula>
    </cfRule>
  </conditionalFormatting>
  <dataValidations count="10">
    <dataValidation type="list" allowBlank="1" showInputMessage="1" showErrorMessage="1" sqref="F10:F14 F21:F25 F32:F36 F43:F47 F54:F58" xr:uid="{D3E43C99-CCEF-4CFD-8D55-FBC7CAC38348}">
      <formula1>$R$4:$R$10</formula1>
    </dataValidation>
    <dataValidation type="list" allowBlank="1" showInputMessage="1" showErrorMessage="1" sqref="E10:E14 E54:E58 E43:E47 E32:E36 E21:E25" xr:uid="{D02A99E6-8809-4622-978B-73381BAF5C37}">
      <formula1>$AG$4:$AG$122</formula1>
    </dataValidation>
    <dataValidation type="list" operator="equal" allowBlank="1" showInputMessage="1" showErrorMessage="1" sqref="E72:E76 E116:E120 E105:E109 E94:E98 E83:E87" xr:uid="{CF0BB366-3161-4931-88FD-17568F8F0978}">
      <formula1>$AH$4:$AH$89</formula1>
    </dataValidation>
    <dataValidation type="list" allowBlank="1" showInputMessage="1" showErrorMessage="1" sqref="F83:F87 F94:F98 F105:F109 F116:F120 F72:F76" xr:uid="{BDE0D305-A815-4B7D-9537-F8302A979F71}">
      <formula1>$R$4:$R$7</formula1>
    </dataValidation>
    <dataValidation type="list" allowBlank="1" showInputMessage="1" showErrorMessage="1" sqref="I47 I25 I58 I36" xr:uid="{70E85D28-624A-4803-AA33-C1CA7E493BA8}">
      <formula1>$AC$4:$AC$125</formula1>
    </dataValidation>
    <dataValidation type="list" allowBlank="1" showInputMessage="1" showErrorMessage="1" sqref="H291" xr:uid="{8817BCCD-EA99-40FF-AF4F-A4172EC9A134}">
      <formula1>$AB$269:$AB$281</formula1>
    </dataValidation>
    <dataValidation type="list" allowBlank="1" showInputMessage="1" showErrorMessage="1" sqref="I291" xr:uid="{92CEDB70-57A3-472B-B00C-7407E6B33BEF}">
      <formula1>$AA$269:$AA$300</formula1>
    </dataValidation>
    <dataValidation type="list" allowBlank="1" showInputMessage="1" showErrorMessage="1" sqref="G291" xr:uid="{9DE11AC8-9C53-46A5-BC50-829A2B61947A}">
      <formula1>$AC$269:$AC$275</formula1>
    </dataValidation>
    <dataValidation type="list" allowBlank="1" showInputMessage="1" showErrorMessage="1" sqref="E279" xr:uid="{94DD99A0-FAEC-4515-87C5-FC83100A0878}">
      <formula1>$AD$268:$AD$270</formula1>
    </dataValidation>
    <dataValidation type="list" allowBlank="1" showInputMessage="1" showErrorMessage="1" sqref="F200:F202 F228:F230 F221:F223 F214:F216 F207:F209" xr:uid="{66B6F670-66EB-4344-8417-86D69F74214D}">
      <formula1>$AK$2:$AK$7</formula1>
    </dataValidation>
  </dataValidations>
  <pageMargins left="0.27" right="0.26" top="0.75" bottom="0.75" header="0.3" footer="0.3"/>
  <pageSetup paperSize="9" scale="56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0A74F7-DE83-4BCF-AD8D-68FB17BF4A8A}">
          <x14:formula1>
            <xm:f>TABELA_EDIA!$J$2:$J$12</xm:f>
          </x14:formula1>
          <xm:sqref>D10:D14 D189:D193 D178:D182 D167:D171 D156:D160 D145:D149 D132:D136 D116:D120 D105:D109 D94:D98 D83:D87 D72:D76 D54:D58 D43:D47 D32:D36 D21:D25 D242:D246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0240B-150C-4115-969A-86550872E872}">
  <sheetPr codeName="Folha10">
    <tabColor rgb="FF92D050"/>
    <pageSetUpPr fitToPage="1"/>
  </sheetPr>
  <dimension ref="B1:AX323"/>
  <sheetViews>
    <sheetView showGridLines="0" showZeros="0" topLeftCell="A53" zoomScale="80" zoomScaleNormal="80" workbookViewId="0">
      <selection activeCell="H67" sqref="H67"/>
    </sheetView>
  </sheetViews>
  <sheetFormatPr defaultColWidth="9.140625" defaultRowHeight="12.75" x14ac:dyDescent="0.2"/>
  <cols>
    <col min="1" max="1" width="1.7109375" customWidth="1"/>
    <col min="2" max="2" width="2.7109375" customWidth="1"/>
    <col min="3" max="3" width="5.140625" customWidth="1"/>
    <col min="4" max="4" width="20.42578125" customWidth="1"/>
    <col min="5" max="5" width="30.7109375" customWidth="1"/>
    <col min="6" max="6" width="32.85546875" customWidth="1"/>
    <col min="7" max="7" width="30.85546875" customWidth="1"/>
    <col min="8" max="8" width="27.85546875" customWidth="1"/>
    <col min="9" max="9" width="27" customWidth="1"/>
    <col min="10" max="10" width="34.85546875" style="71" customWidth="1"/>
    <col min="11" max="11" width="20.28515625" style="71" customWidth="1"/>
    <col min="12" max="12" width="17.7109375" customWidth="1"/>
    <col min="13" max="13" width="18.85546875" customWidth="1"/>
    <col min="14" max="14" width="23" customWidth="1"/>
    <col min="15" max="15" width="6.7109375" customWidth="1"/>
    <col min="16" max="17" width="9.140625" customWidth="1"/>
    <col min="18" max="20" width="9.140625" hidden="1" customWidth="1"/>
    <col min="21" max="21" width="9.140625" style="80" hidden="1" customWidth="1"/>
    <col min="22" max="22" width="12.42578125" style="80" hidden="1" customWidth="1"/>
    <col min="23" max="33" width="9.140625" style="80" hidden="1" customWidth="1"/>
    <col min="34" max="34" width="57.7109375" style="80" hidden="1" customWidth="1"/>
    <col min="35" max="35" width="46.140625" style="80" hidden="1" customWidth="1"/>
    <col min="36" max="40" width="9.140625" style="80" hidden="1" customWidth="1"/>
    <col min="41" max="41" width="31.7109375" style="80" hidden="1" customWidth="1"/>
    <col min="42" max="42" width="9.140625" style="80" hidden="1" customWidth="1"/>
    <col min="43" max="43" width="26.5703125" style="80" hidden="1" customWidth="1"/>
    <col min="44" max="45" width="9.140625" style="80" hidden="1" customWidth="1"/>
    <col min="46" max="50" width="9.140625" style="80" customWidth="1"/>
    <col min="51" max="51" width="9.140625" customWidth="1"/>
    <col min="58" max="75" width="9.140625" customWidth="1"/>
  </cols>
  <sheetData>
    <row r="1" spans="2:43" ht="13.5" thickBot="1" x14ac:dyDescent="0.25"/>
    <row r="2" spans="2:43" x14ac:dyDescent="0.2">
      <c r="B2" s="421"/>
      <c r="C2" s="291"/>
      <c r="D2" s="291"/>
      <c r="E2" s="291"/>
      <c r="F2" s="291"/>
      <c r="G2" s="291"/>
      <c r="H2" s="291"/>
      <c r="I2" s="291"/>
      <c r="J2" s="292"/>
      <c r="K2" s="292"/>
      <c r="L2" s="291"/>
      <c r="M2" s="291"/>
      <c r="N2" s="291"/>
      <c r="O2" s="422" t="s">
        <v>495</v>
      </c>
    </row>
    <row r="3" spans="2:43" ht="36" customHeight="1" thickBot="1" x14ac:dyDescent="0.3">
      <c r="B3" s="294"/>
      <c r="C3" s="295" t="s">
        <v>579</v>
      </c>
      <c r="D3" s="423"/>
      <c r="E3" s="423"/>
      <c r="F3" s="423"/>
      <c r="G3" s="423"/>
      <c r="H3" s="296"/>
      <c r="I3" s="296"/>
      <c r="J3" s="444" t="s">
        <v>575</v>
      </c>
      <c r="K3" s="297"/>
      <c r="L3" s="298"/>
      <c r="M3" s="298"/>
      <c r="N3" s="298"/>
      <c r="O3" s="299"/>
      <c r="S3" s="66" t="s">
        <v>178</v>
      </c>
      <c r="V3" s="66" t="s">
        <v>176</v>
      </c>
      <c r="AD3" s="66" t="s">
        <v>175</v>
      </c>
      <c r="AH3" s="177" t="s">
        <v>410</v>
      </c>
      <c r="AI3" s="177" t="s">
        <v>409</v>
      </c>
      <c r="AK3" s="80">
        <v>1</v>
      </c>
      <c r="AO3" s="66" t="s">
        <v>624</v>
      </c>
      <c r="AQ3" s="80" t="s">
        <v>625</v>
      </c>
    </row>
    <row r="4" spans="2:43" ht="21" customHeight="1" thickBot="1" x14ac:dyDescent="0.25">
      <c r="B4" s="294"/>
      <c r="C4" s="300" t="s">
        <v>486</v>
      </c>
      <c r="D4" s="300" t="s">
        <v>487</v>
      </c>
      <c r="E4" s="301"/>
      <c r="F4" s="301"/>
      <c r="G4" s="451" t="s">
        <v>490</v>
      </c>
      <c r="H4" s="466">
        <f>'1 IDENTIFICAÇÃO'!D45</f>
        <v>0</v>
      </c>
      <c r="I4" s="296"/>
      <c r="J4" s="288">
        <v>3000</v>
      </c>
      <c r="K4" s="296"/>
      <c r="L4" s="434" t="s">
        <v>563</v>
      </c>
      <c r="M4" s="560" t="str">
        <f>IF(SUM(J15+J26+J37+J48+J59)=0,"SEM VALORES",SUM(J15+J26+J37+J48+J59))</f>
        <v>SEM VALORES</v>
      </c>
      <c r="N4" s="561"/>
      <c r="O4" s="299"/>
      <c r="S4" t="s">
        <v>28</v>
      </c>
      <c r="V4" s="80" t="s">
        <v>35</v>
      </c>
      <c r="AD4" s="80" t="s">
        <v>35</v>
      </c>
      <c r="AH4" s="175" t="s">
        <v>306</v>
      </c>
      <c r="AI4" s="175" t="s">
        <v>306</v>
      </c>
      <c r="AK4" s="80">
        <v>2</v>
      </c>
      <c r="AN4" s="80">
        <v>1</v>
      </c>
      <c r="AO4" s="80" t="s">
        <v>428</v>
      </c>
      <c r="AQ4" t="s">
        <v>428</v>
      </c>
    </row>
    <row r="5" spans="2:43" ht="21" customHeight="1" thickBot="1" x14ac:dyDescent="0.25">
      <c r="B5" s="294"/>
      <c r="C5" s="296"/>
      <c r="D5" s="303"/>
      <c r="E5" s="296"/>
      <c r="F5" s="296"/>
      <c r="G5" s="296"/>
      <c r="H5" s="296"/>
      <c r="I5" s="296"/>
      <c r="J5" s="296"/>
      <c r="K5" s="296"/>
      <c r="L5" s="435" t="s">
        <v>565</v>
      </c>
      <c r="M5" s="562"/>
      <c r="N5" s="563"/>
      <c r="O5" s="299"/>
      <c r="S5" t="s">
        <v>33</v>
      </c>
      <c r="V5" s="80" t="s">
        <v>230</v>
      </c>
      <c r="AD5" s="80" t="s">
        <v>35</v>
      </c>
      <c r="AH5" s="175" t="s">
        <v>411</v>
      </c>
      <c r="AI5" s="175" t="s">
        <v>411</v>
      </c>
      <c r="AK5" s="80">
        <v>3</v>
      </c>
      <c r="AN5" s="80">
        <v>2</v>
      </c>
      <c r="AO5" s="80" t="s">
        <v>430</v>
      </c>
      <c r="AQ5" t="s">
        <v>614</v>
      </c>
    </row>
    <row r="6" spans="2:43" ht="21" customHeight="1" x14ac:dyDescent="0.25">
      <c r="B6" s="294"/>
      <c r="C6" s="296"/>
      <c r="D6" s="201" t="s">
        <v>7</v>
      </c>
      <c r="E6" s="302" t="s">
        <v>12</v>
      </c>
      <c r="F6" s="573"/>
      <c r="G6" s="541"/>
      <c r="H6" s="296"/>
      <c r="I6" s="302"/>
      <c r="J6" s="304"/>
      <c r="K6" s="304"/>
      <c r="L6" s="298"/>
      <c r="M6" s="298"/>
      <c r="N6" s="298"/>
      <c r="O6" s="299"/>
      <c r="S6" t="s">
        <v>31</v>
      </c>
      <c r="V6" s="80" t="s">
        <v>38</v>
      </c>
      <c r="AD6" s="80" t="s">
        <v>36</v>
      </c>
      <c r="AH6" s="175" t="s">
        <v>307</v>
      </c>
      <c r="AI6" s="175" t="s">
        <v>307</v>
      </c>
      <c r="AK6" s="80">
        <v>4</v>
      </c>
      <c r="AN6" s="80">
        <v>3</v>
      </c>
      <c r="AO6" s="80" t="s">
        <v>39</v>
      </c>
      <c r="AQ6" t="s">
        <v>40</v>
      </c>
    </row>
    <row r="7" spans="2:43" ht="21" customHeight="1" thickBot="1" x14ac:dyDescent="0.35">
      <c r="B7" s="294"/>
      <c r="C7" s="296"/>
      <c r="D7" s="296"/>
      <c r="E7" s="296"/>
      <c r="F7" s="296"/>
      <c r="G7" s="296"/>
      <c r="H7" s="296"/>
      <c r="I7" s="296"/>
      <c r="J7" s="297"/>
      <c r="K7" s="200"/>
      <c r="L7" s="445" t="s">
        <v>555</v>
      </c>
      <c r="M7" s="298"/>
      <c r="N7" s="312"/>
      <c r="O7" s="299"/>
      <c r="S7" t="s">
        <v>30</v>
      </c>
      <c r="V7" s="80" t="s">
        <v>39</v>
      </c>
      <c r="AD7" s="80" t="s">
        <v>37</v>
      </c>
      <c r="AH7" s="175" t="s">
        <v>412</v>
      </c>
      <c r="AI7" s="175" t="s">
        <v>412</v>
      </c>
      <c r="AK7" s="80">
        <v>5</v>
      </c>
      <c r="AN7" s="80">
        <v>4</v>
      </c>
      <c r="AO7" s="80" t="s">
        <v>40</v>
      </c>
      <c r="AQ7" t="s">
        <v>42</v>
      </c>
    </row>
    <row r="8" spans="2:43" ht="21" customHeight="1" thickBot="1" x14ac:dyDescent="0.3">
      <c r="B8" s="294"/>
      <c r="C8" s="296"/>
      <c r="D8" s="522" t="s">
        <v>4</v>
      </c>
      <c r="E8" s="526" t="s">
        <v>261</v>
      </c>
      <c r="F8" s="526" t="s">
        <v>5</v>
      </c>
      <c r="G8" s="575" t="s">
        <v>543</v>
      </c>
      <c r="H8" s="526" t="s">
        <v>147</v>
      </c>
      <c r="I8" s="535" t="s">
        <v>570</v>
      </c>
      <c r="J8" s="535" t="s">
        <v>611</v>
      </c>
      <c r="K8" s="200"/>
      <c r="L8" s="567"/>
      <c r="M8" s="568"/>
      <c r="N8" s="568"/>
      <c r="O8" s="299"/>
      <c r="S8" t="s">
        <v>29</v>
      </c>
      <c r="V8" s="80" t="s">
        <v>231</v>
      </c>
      <c r="AD8" s="80" t="s">
        <v>230</v>
      </c>
      <c r="AH8" s="175" t="s">
        <v>308</v>
      </c>
      <c r="AI8" s="175" t="s">
        <v>308</v>
      </c>
      <c r="AN8" s="80">
        <v>5</v>
      </c>
      <c r="AO8" s="80" t="s">
        <v>42</v>
      </c>
      <c r="AQ8" t="s">
        <v>580</v>
      </c>
    </row>
    <row r="9" spans="2:43" ht="21" customHeight="1" thickBot="1" x14ac:dyDescent="0.3">
      <c r="B9" s="294"/>
      <c r="C9" s="296"/>
      <c r="D9" s="522"/>
      <c r="E9" s="527"/>
      <c r="F9" s="527"/>
      <c r="G9" s="576"/>
      <c r="H9" s="527"/>
      <c r="I9" s="549"/>
      <c r="J9" s="549"/>
      <c r="K9" s="200"/>
      <c r="L9" s="569"/>
      <c r="M9" s="570"/>
      <c r="N9" s="570"/>
      <c r="O9" s="299"/>
      <c r="S9" t="s">
        <v>32</v>
      </c>
      <c r="V9" s="80" t="s">
        <v>45</v>
      </c>
      <c r="AD9" s="80" t="s">
        <v>38</v>
      </c>
      <c r="AH9" s="175" t="s">
        <v>309</v>
      </c>
      <c r="AI9" s="175" t="s">
        <v>309</v>
      </c>
      <c r="AN9" s="80">
        <v>6</v>
      </c>
      <c r="AO9" s="80" t="s">
        <v>580</v>
      </c>
      <c r="AQ9" t="s">
        <v>627</v>
      </c>
    </row>
    <row r="10" spans="2:43" ht="21" customHeight="1" thickBot="1" x14ac:dyDescent="0.3">
      <c r="B10" s="294"/>
      <c r="C10" s="296"/>
      <c r="D10" s="482">
        <v>2024</v>
      </c>
      <c r="E10" s="125"/>
      <c r="F10" s="125"/>
      <c r="G10" s="126"/>
      <c r="H10" s="457"/>
      <c r="I10" s="469"/>
      <c r="J10" s="469"/>
      <c r="K10" s="200"/>
      <c r="L10" s="569"/>
      <c r="M10" s="570"/>
      <c r="N10" s="570"/>
      <c r="O10" s="299"/>
      <c r="S10" t="s">
        <v>527</v>
      </c>
      <c r="V10" s="80" t="s">
        <v>167</v>
      </c>
      <c r="AD10" s="80" t="s">
        <v>39</v>
      </c>
      <c r="AH10" s="80" t="s">
        <v>310</v>
      </c>
      <c r="AI10" s="175" t="s">
        <v>312</v>
      </c>
      <c r="AN10" s="80">
        <v>7</v>
      </c>
      <c r="AO10" s="80" t="s">
        <v>581</v>
      </c>
      <c r="AQ10" t="s">
        <v>433</v>
      </c>
    </row>
    <row r="11" spans="2:43" ht="21" customHeight="1" thickBot="1" x14ac:dyDescent="0.3">
      <c r="B11" s="294"/>
      <c r="C11" s="296"/>
      <c r="D11" s="482">
        <v>2024</v>
      </c>
      <c r="E11" s="125"/>
      <c r="F11" s="125"/>
      <c r="G11" s="126"/>
      <c r="H11" s="458"/>
      <c r="I11" s="469"/>
      <c r="J11" s="469"/>
      <c r="K11" s="200"/>
      <c r="L11" s="569"/>
      <c r="M11" s="570"/>
      <c r="N11" s="570"/>
      <c r="O11" s="299"/>
      <c r="V11" s="80" t="s">
        <v>50</v>
      </c>
      <c r="AD11" s="80" t="s">
        <v>40</v>
      </c>
      <c r="AH11" s="80" t="s">
        <v>311</v>
      </c>
      <c r="AI11" s="175" t="s">
        <v>313</v>
      </c>
      <c r="AN11" s="80">
        <v>8</v>
      </c>
      <c r="AO11" s="80" t="s">
        <v>45</v>
      </c>
      <c r="AQ11" t="s">
        <v>50</v>
      </c>
    </row>
    <row r="12" spans="2:43" ht="21" customHeight="1" thickBot="1" x14ac:dyDescent="0.3">
      <c r="B12" s="294"/>
      <c r="C12" s="296"/>
      <c r="D12" s="482">
        <v>2024</v>
      </c>
      <c r="E12" s="125"/>
      <c r="F12" s="125"/>
      <c r="G12" s="126"/>
      <c r="H12" s="459"/>
      <c r="I12" s="469"/>
      <c r="J12" s="469"/>
      <c r="K12" s="200"/>
      <c r="L12" s="569"/>
      <c r="M12" s="570"/>
      <c r="N12" s="570"/>
      <c r="O12" s="299"/>
      <c r="S12" s="80" t="s">
        <v>28</v>
      </c>
      <c r="V12" s="80" t="s">
        <v>54</v>
      </c>
      <c r="AD12" s="80" t="s">
        <v>41</v>
      </c>
      <c r="AH12" s="175" t="s">
        <v>312</v>
      </c>
      <c r="AI12" s="175" t="s">
        <v>314</v>
      </c>
      <c r="AN12" s="80">
        <v>9</v>
      </c>
      <c r="AO12" s="80" t="s">
        <v>433</v>
      </c>
      <c r="AQ12" t="s">
        <v>623</v>
      </c>
    </row>
    <row r="13" spans="2:43" ht="21" customHeight="1" thickBot="1" x14ac:dyDescent="0.3">
      <c r="B13" s="294"/>
      <c r="C13" s="296"/>
      <c r="D13" s="482">
        <v>2024</v>
      </c>
      <c r="E13" s="125"/>
      <c r="F13" s="125"/>
      <c r="G13" s="126"/>
      <c r="H13" s="458"/>
      <c r="I13" s="469"/>
      <c r="J13" s="469"/>
      <c r="K13" s="200"/>
      <c r="L13" s="569"/>
      <c r="M13" s="570"/>
      <c r="N13" s="570"/>
      <c r="O13" s="299"/>
      <c r="S13" s="80" t="s">
        <v>33</v>
      </c>
      <c r="V13" s="80" t="s">
        <v>55</v>
      </c>
      <c r="AD13" s="80" t="s">
        <v>42</v>
      </c>
      <c r="AH13" s="175" t="s">
        <v>313</v>
      </c>
      <c r="AI13" s="175" t="s">
        <v>315</v>
      </c>
      <c r="AN13" s="80">
        <v>10</v>
      </c>
      <c r="AO13" s="80" t="s">
        <v>434</v>
      </c>
      <c r="AQ13" t="s">
        <v>435</v>
      </c>
    </row>
    <row r="14" spans="2:43" ht="21" customHeight="1" thickBot="1" x14ac:dyDescent="0.3">
      <c r="B14" s="294"/>
      <c r="C14" s="296"/>
      <c r="D14" s="482">
        <v>2024</v>
      </c>
      <c r="E14" s="125"/>
      <c r="F14" s="125"/>
      <c r="G14" s="126"/>
      <c r="H14" s="458"/>
      <c r="I14" s="469"/>
      <c r="J14" s="469"/>
      <c r="K14" s="200"/>
      <c r="L14" s="569"/>
      <c r="M14" s="570"/>
      <c r="N14" s="570"/>
      <c r="O14" s="299"/>
      <c r="S14" s="80" t="s">
        <v>29</v>
      </c>
      <c r="V14" s="80" t="s">
        <v>56</v>
      </c>
      <c r="AD14" s="80" t="s">
        <v>231</v>
      </c>
      <c r="AH14" s="175" t="s">
        <v>314</v>
      </c>
      <c r="AI14" s="175" t="s">
        <v>318</v>
      </c>
      <c r="AN14" s="80">
        <v>11</v>
      </c>
      <c r="AO14" s="80" t="s">
        <v>50</v>
      </c>
      <c r="AQ14" t="s">
        <v>437</v>
      </c>
    </row>
    <row r="15" spans="2:43" ht="21" customHeight="1" x14ac:dyDescent="0.25">
      <c r="B15" s="294"/>
      <c r="C15" s="296"/>
      <c r="D15" s="296"/>
      <c r="E15" s="296"/>
      <c r="F15" s="296"/>
      <c r="G15" s="296"/>
      <c r="H15" s="203"/>
      <c r="I15" s="203" t="s">
        <v>179</v>
      </c>
      <c r="J15" s="475">
        <f>SUM(J10:J14)</f>
        <v>0</v>
      </c>
      <c r="K15" s="200"/>
      <c r="L15" s="569"/>
      <c r="M15" s="570"/>
      <c r="N15" s="570"/>
      <c r="O15" s="299"/>
      <c r="S15" s="80" t="s">
        <v>426</v>
      </c>
      <c r="V15" s="80" t="s">
        <v>59</v>
      </c>
      <c r="AD15" s="80" t="s">
        <v>43</v>
      </c>
      <c r="AH15" s="175" t="s">
        <v>315</v>
      </c>
      <c r="AI15" s="175" t="s">
        <v>319</v>
      </c>
      <c r="AN15" s="80">
        <v>12</v>
      </c>
      <c r="AO15" s="80" t="s">
        <v>582</v>
      </c>
      <c r="AQ15" t="s">
        <v>53</v>
      </c>
    </row>
    <row r="16" spans="2:43" ht="21" customHeight="1" x14ac:dyDescent="0.25">
      <c r="B16" s="294"/>
      <c r="C16" s="296"/>
      <c r="D16" s="296"/>
      <c r="E16" s="296"/>
      <c r="F16" s="296"/>
      <c r="G16" s="296"/>
      <c r="H16" s="296"/>
      <c r="I16" s="305"/>
      <c r="J16" s="297"/>
      <c r="K16" s="200"/>
      <c r="L16" s="569"/>
      <c r="M16" s="570"/>
      <c r="N16" s="570"/>
      <c r="O16" s="299"/>
      <c r="S16" s="80" t="s">
        <v>31</v>
      </c>
      <c r="V16" s="80" t="s">
        <v>60</v>
      </c>
      <c r="AD16" s="80" t="s">
        <v>44</v>
      </c>
      <c r="AH16" s="80" t="s">
        <v>316</v>
      </c>
      <c r="AI16" s="175" t="s">
        <v>322</v>
      </c>
      <c r="AN16" s="80">
        <v>13</v>
      </c>
      <c r="AO16" s="80" t="s">
        <v>583</v>
      </c>
      <c r="AQ16" t="s">
        <v>55</v>
      </c>
    </row>
    <row r="17" spans="2:50" ht="21" customHeight="1" x14ac:dyDescent="0.25">
      <c r="B17" s="294"/>
      <c r="C17" s="296"/>
      <c r="D17" s="201" t="s">
        <v>8</v>
      </c>
      <c r="E17" s="302" t="s">
        <v>12</v>
      </c>
      <c r="F17" s="573"/>
      <c r="G17" s="574"/>
      <c r="H17" s="296"/>
      <c r="I17" s="424"/>
      <c r="J17" s="297"/>
      <c r="K17" s="200"/>
      <c r="L17" s="569"/>
      <c r="M17" s="570"/>
      <c r="N17" s="570"/>
      <c r="O17" s="299"/>
      <c r="S17" s="80" t="s">
        <v>504</v>
      </c>
      <c r="V17" s="80" t="s">
        <v>64</v>
      </c>
      <c r="AD17" s="80" t="s">
        <v>45</v>
      </c>
      <c r="AH17" s="80" t="s">
        <v>317</v>
      </c>
      <c r="AI17" s="175" t="s">
        <v>413</v>
      </c>
      <c r="AN17" s="80">
        <v>14</v>
      </c>
      <c r="AO17" s="80" t="s">
        <v>435</v>
      </c>
      <c r="AQ17" t="s">
        <v>57</v>
      </c>
    </row>
    <row r="18" spans="2:50" ht="21" customHeight="1" thickBot="1" x14ac:dyDescent="0.3">
      <c r="B18" s="294"/>
      <c r="C18" s="296"/>
      <c r="D18" s="296"/>
      <c r="E18" s="296"/>
      <c r="F18" s="296"/>
      <c r="G18" s="296"/>
      <c r="H18" s="296"/>
      <c r="I18" s="296"/>
      <c r="J18" s="297"/>
      <c r="K18" s="200"/>
      <c r="L18" s="569"/>
      <c r="M18" s="570"/>
      <c r="N18" s="570"/>
      <c r="O18" s="299"/>
      <c r="S18" s="80" t="s">
        <v>527</v>
      </c>
      <c r="V18" s="80" t="s">
        <v>65</v>
      </c>
      <c r="AD18" s="80" t="s">
        <v>46</v>
      </c>
      <c r="AH18" s="175" t="s">
        <v>318</v>
      </c>
      <c r="AI18" s="175" t="s">
        <v>323</v>
      </c>
      <c r="AN18" s="80">
        <v>15</v>
      </c>
      <c r="AO18" s="80" t="s">
        <v>436</v>
      </c>
      <c r="AQ18" t="s">
        <v>440</v>
      </c>
    </row>
    <row r="19" spans="2:50" s="76" customFormat="1" ht="21" customHeight="1" thickBot="1" x14ac:dyDescent="0.3">
      <c r="B19" s="294"/>
      <c r="C19" s="296"/>
      <c r="D19" s="522" t="s">
        <v>4</v>
      </c>
      <c r="E19" s="526" t="s">
        <v>261</v>
      </c>
      <c r="F19" s="526" t="s">
        <v>5</v>
      </c>
      <c r="G19" s="575" t="s">
        <v>543</v>
      </c>
      <c r="H19" s="526" t="s">
        <v>147</v>
      </c>
      <c r="I19" s="535" t="s">
        <v>570</v>
      </c>
      <c r="J19" s="535" t="s">
        <v>611</v>
      </c>
      <c r="K19" s="200"/>
      <c r="L19" s="569"/>
      <c r="M19" s="570"/>
      <c r="N19" s="570"/>
      <c r="O19" s="299"/>
      <c r="U19" s="308"/>
      <c r="V19" s="308" t="s">
        <v>66</v>
      </c>
      <c r="W19" s="308"/>
      <c r="X19" s="308"/>
      <c r="Y19" s="308"/>
      <c r="Z19" s="308"/>
      <c r="AA19" s="308"/>
      <c r="AB19" s="308"/>
      <c r="AC19" s="308"/>
      <c r="AD19" s="308" t="s">
        <v>47</v>
      </c>
      <c r="AE19" s="308"/>
      <c r="AF19" s="308"/>
      <c r="AG19" s="308"/>
      <c r="AH19" s="175" t="s">
        <v>319</v>
      </c>
      <c r="AI19" s="175" t="s">
        <v>326</v>
      </c>
      <c r="AJ19" s="308"/>
      <c r="AK19" s="308"/>
      <c r="AL19" s="308"/>
      <c r="AM19" s="308"/>
      <c r="AN19" s="308">
        <v>16</v>
      </c>
      <c r="AO19" s="308" t="s">
        <v>437</v>
      </c>
      <c r="AP19" s="308"/>
      <c r="AQ19" t="s">
        <v>441</v>
      </c>
      <c r="AR19" s="308"/>
      <c r="AS19" s="308"/>
      <c r="AT19" s="308"/>
      <c r="AU19" s="308"/>
      <c r="AV19" s="308"/>
      <c r="AW19" s="308"/>
      <c r="AX19" s="308"/>
    </row>
    <row r="20" spans="2:50" s="76" customFormat="1" ht="21" customHeight="1" thickBot="1" x14ac:dyDescent="0.3">
      <c r="B20" s="294"/>
      <c r="C20" s="296"/>
      <c r="D20" s="522"/>
      <c r="E20" s="527"/>
      <c r="F20" s="527"/>
      <c r="G20" s="576"/>
      <c r="H20" s="527"/>
      <c r="I20" s="549"/>
      <c r="J20" s="549"/>
      <c r="K20" s="200"/>
      <c r="L20" s="569"/>
      <c r="M20" s="570"/>
      <c r="N20" s="570"/>
      <c r="O20" s="299"/>
      <c r="S20" s="308" t="s">
        <v>544</v>
      </c>
      <c r="U20" s="308"/>
      <c r="V20" s="308" t="s">
        <v>232</v>
      </c>
      <c r="W20" s="308"/>
      <c r="X20" s="308"/>
      <c r="Y20" s="308"/>
      <c r="Z20" s="308"/>
      <c r="AA20" s="308"/>
      <c r="AB20" s="308"/>
      <c r="AC20" s="308"/>
      <c r="AD20" s="308" t="s">
        <v>48</v>
      </c>
      <c r="AE20" s="308"/>
      <c r="AF20" s="308"/>
      <c r="AG20" s="308"/>
      <c r="AH20" s="308" t="s">
        <v>320</v>
      </c>
      <c r="AI20" s="175" t="s">
        <v>327</v>
      </c>
      <c r="AJ20" s="308"/>
      <c r="AK20" s="308"/>
      <c r="AL20" s="308"/>
      <c r="AM20" s="308"/>
      <c r="AN20" s="308">
        <v>17</v>
      </c>
      <c r="AO20" s="308" t="s">
        <v>53</v>
      </c>
      <c r="AP20" s="308"/>
      <c r="AQ20" t="s">
        <v>442</v>
      </c>
      <c r="AR20" s="308"/>
      <c r="AS20" s="308"/>
      <c r="AT20" s="308"/>
      <c r="AU20" s="308"/>
      <c r="AV20" s="308"/>
      <c r="AW20" s="308"/>
      <c r="AX20" s="308"/>
    </row>
    <row r="21" spans="2:50" s="76" customFormat="1" ht="21" customHeight="1" thickBot="1" x14ac:dyDescent="0.3">
      <c r="B21" s="294"/>
      <c r="C21" s="296"/>
      <c r="D21" s="482">
        <v>2024</v>
      </c>
      <c r="E21" s="125"/>
      <c r="F21" s="125"/>
      <c r="G21" s="126"/>
      <c r="H21" s="457"/>
      <c r="I21" s="469"/>
      <c r="J21" s="469"/>
      <c r="K21" s="200"/>
      <c r="L21" s="569"/>
      <c r="M21" s="570"/>
      <c r="N21" s="570"/>
      <c r="O21" s="299"/>
      <c r="S21" s="308" t="s">
        <v>545</v>
      </c>
      <c r="U21" s="308"/>
      <c r="V21" s="308" t="s">
        <v>168</v>
      </c>
      <c r="W21" s="308"/>
      <c r="X21" s="308"/>
      <c r="Y21" s="308"/>
      <c r="Z21" s="308"/>
      <c r="AA21" s="308"/>
      <c r="AB21" s="308"/>
      <c r="AC21" s="308"/>
      <c r="AD21" s="308" t="s">
        <v>49</v>
      </c>
      <c r="AE21" s="308"/>
      <c r="AF21" s="308"/>
      <c r="AG21" s="308"/>
      <c r="AH21" s="308" t="s">
        <v>321</v>
      </c>
      <c r="AI21" s="175" t="s">
        <v>331</v>
      </c>
      <c r="AJ21" s="308"/>
      <c r="AK21" s="308"/>
      <c r="AL21" s="308"/>
      <c r="AM21" s="308"/>
      <c r="AN21" s="308">
        <v>18</v>
      </c>
      <c r="AO21" s="308" t="s">
        <v>55</v>
      </c>
      <c r="AP21" s="308"/>
      <c r="AQ21" t="s">
        <v>443</v>
      </c>
      <c r="AR21" s="308"/>
      <c r="AS21" s="308"/>
      <c r="AT21" s="308"/>
      <c r="AU21" s="308"/>
      <c r="AV21" s="308"/>
      <c r="AW21" s="308"/>
      <c r="AX21" s="308"/>
    </row>
    <row r="22" spans="2:50" s="76" customFormat="1" ht="21" customHeight="1" thickBot="1" x14ac:dyDescent="0.3">
      <c r="B22" s="294"/>
      <c r="C22" s="296"/>
      <c r="D22" s="482">
        <v>2024</v>
      </c>
      <c r="E22" s="125"/>
      <c r="F22" s="125"/>
      <c r="G22" s="126"/>
      <c r="H22" s="458"/>
      <c r="I22" s="469"/>
      <c r="J22" s="469"/>
      <c r="K22" s="200"/>
      <c r="L22" s="569"/>
      <c r="M22" s="570"/>
      <c r="N22" s="570"/>
      <c r="O22" s="299"/>
      <c r="U22" s="308"/>
      <c r="V22" s="308" t="s">
        <v>169</v>
      </c>
      <c r="W22" s="308"/>
      <c r="X22" s="308"/>
      <c r="Y22" s="308"/>
      <c r="Z22" s="308"/>
      <c r="AA22" s="308"/>
      <c r="AB22" s="308"/>
      <c r="AC22" s="308"/>
      <c r="AD22" s="308" t="s">
        <v>167</v>
      </c>
      <c r="AE22" s="308"/>
      <c r="AF22" s="308"/>
      <c r="AG22" s="308"/>
      <c r="AH22" s="175" t="s">
        <v>322</v>
      </c>
      <c r="AI22" s="175" t="s">
        <v>332</v>
      </c>
      <c r="AJ22" s="308"/>
      <c r="AK22" s="308"/>
      <c r="AL22" s="308"/>
      <c r="AM22" s="308"/>
      <c r="AN22" s="308">
        <v>19</v>
      </c>
      <c r="AO22" s="308" t="s">
        <v>57</v>
      </c>
      <c r="AP22" s="308"/>
      <c r="AQ22" t="s">
        <v>628</v>
      </c>
      <c r="AR22" s="308"/>
      <c r="AS22" s="308"/>
      <c r="AT22" s="308"/>
      <c r="AU22" s="308"/>
      <c r="AV22" s="308"/>
      <c r="AW22" s="308"/>
      <c r="AX22" s="308"/>
    </row>
    <row r="23" spans="2:50" s="76" customFormat="1" ht="21" customHeight="1" thickBot="1" x14ac:dyDescent="0.3">
      <c r="B23" s="294"/>
      <c r="C23" s="296"/>
      <c r="D23" s="482">
        <v>2024</v>
      </c>
      <c r="E23" s="125"/>
      <c r="F23" s="125"/>
      <c r="G23" s="126"/>
      <c r="H23" s="459"/>
      <c r="I23" s="469"/>
      <c r="J23" s="469"/>
      <c r="K23" s="200"/>
      <c r="L23" s="569"/>
      <c r="M23" s="570"/>
      <c r="N23" s="570"/>
      <c r="O23" s="299"/>
      <c r="U23" s="308"/>
      <c r="V23" s="308" t="s">
        <v>170</v>
      </c>
      <c r="W23" s="308"/>
      <c r="X23" s="308"/>
      <c r="Y23" s="308"/>
      <c r="Z23" s="308"/>
      <c r="AA23" s="308"/>
      <c r="AB23" s="308"/>
      <c r="AC23" s="308"/>
      <c r="AD23" s="308" t="s">
        <v>50</v>
      </c>
      <c r="AE23" s="308"/>
      <c r="AF23" s="308"/>
      <c r="AG23" s="308"/>
      <c r="AH23" s="175" t="s">
        <v>413</v>
      </c>
      <c r="AI23" s="175" t="s">
        <v>333</v>
      </c>
      <c r="AJ23" s="308"/>
      <c r="AK23" s="308"/>
      <c r="AL23" s="308"/>
      <c r="AM23" s="308"/>
      <c r="AN23" s="308">
        <v>20</v>
      </c>
      <c r="AO23" s="308" t="s">
        <v>438</v>
      </c>
      <c r="AP23" s="308"/>
      <c r="AQ23" t="s">
        <v>629</v>
      </c>
      <c r="AR23" s="308"/>
      <c r="AS23" s="308"/>
      <c r="AT23" s="308"/>
      <c r="AU23" s="308"/>
      <c r="AV23" s="308"/>
      <c r="AW23" s="308"/>
      <c r="AX23" s="308"/>
    </row>
    <row r="24" spans="2:50" s="76" customFormat="1" ht="21" customHeight="1" thickBot="1" x14ac:dyDescent="0.3">
      <c r="B24" s="294"/>
      <c r="C24" s="296"/>
      <c r="D24" s="482">
        <v>2024</v>
      </c>
      <c r="E24" s="125"/>
      <c r="F24" s="125"/>
      <c r="G24" s="126"/>
      <c r="H24" s="458"/>
      <c r="I24" s="469"/>
      <c r="J24" s="469"/>
      <c r="K24" s="200"/>
      <c r="L24" s="569"/>
      <c r="M24" s="570"/>
      <c r="N24" s="570"/>
      <c r="O24" s="299"/>
      <c r="U24" s="308"/>
      <c r="V24" s="308" t="s">
        <v>72</v>
      </c>
      <c r="W24" s="308"/>
      <c r="X24" s="308"/>
      <c r="Y24" s="308"/>
      <c r="Z24" s="308"/>
      <c r="AA24" s="308"/>
      <c r="AB24" s="308"/>
      <c r="AC24" s="308"/>
      <c r="AD24" s="308" t="s">
        <v>51</v>
      </c>
      <c r="AE24" s="308"/>
      <c r="AF24" s="308"/>
      <c r="AG24" s="308"/>
      <c r="AH24" s="175" t="s">
        <v>323</v>
      </c>
      <c r="AI24" s="175" t="s">
        <v>334</v>
      </c>
      <c r="AJ24" s="308"/>
      <c r="AK24" s="308"/>
      <c r="AL24" s="308"/>
      <c r="AM24" s="308"/>
      <c r="AN24" s="308">
        <v>21</v>
      </c>
      <c r="AO24" s="308" t="s">
        <v>439</v>
      </c>
      <c r="AP24" s="308"/>
      <c r="AQ24" t="s">
        <v>67</v>
      </c>
      <c r="AR24" s="308"/>
      <c r="AS24" s="308"/>
      <c r="AT24" s="308"/>
      <c r="AU24" s="308"/>
      <c r="AV24" s="308"/>
      <c r="AW24" s="308"/>
      <c r="AX24" s="308"/>
    </row>
    <row r="25" spans="2:50" s="76" customFormat="1" ht="21" customHeight="1" thickBot="1" x14ac:dyDescent="0.3">
      <c r="B25" s="294"/>
      <c r="C25" s="296"/>
      <c r="D25" s="482">
        <v>2024</v>
      </c>
      <c r="E25" s="125"/>
      <c r="F25" s="125"/>
      <c r="G25" s="126"/>
      <c r="H25" s="458"/>
      <c r="I25" s="469"/>
      <c r="J25" s="469"/>
      <c r="K25" s="200"/>
      <c r="L25" s="569"/>
      <c r="M25" s="570"/>
      <c r="N25" s="570"/>
      <c r="O25" s="299"/>
      <c r="U25" s="308"/>
      <c r="V25" s="308" t="s">
        <v>71</v>
      </c>
      <c r="W25" s="308"/>
      <c r="X25" s="308"/>
      <c r="Y25" s="308"/>
      <c r="Z25" s="308"/>
      <c r="AA25" s="308"/>
      <c r="AB25" s="308"/>
      <c r="AC25" s="308"/>
      <c r="AD25" s="308" t="s">
        <v>52</v>
      </c>
      <c r="AE25" s="308"/>
      <c r="AF25" s="308"/>
      <c r="AG25" s="308"/>
      <c r="AH25" s="308" t="s">
        <v>324</v>
      </c>
      <c r="AI25" s="175" t="s">
        <v>335</v>
      </c>
      <c r="AJ25" s="308"/>
      <c r="AK25" s="308"/>
      <c r="AL25" s="308"/>
      <c r="AM25" s="308"/>
      <c r="AN25" s="308">
        <v>22</v>
      </c>
      <c r="AO25" s="308" t="s">
        <v>440</v>
      </c>
      <c r="AP25" s="308"/>
      <c r="AQ25" t="s">
        <v>615</v>
      </c>
      <c r="AR25" s="308"/>
      <c r="AS25" s="308"/>
      <c r="AT25" s="308"/>
      <c r="AU25" s="308"/>
      <c r="AV25" s="308"/>
      <c r="AW25" s="308"/>
      <c r="AX25" s="308"/>
    </row>
    <row r="26" spans="2:50" s="76" customFormat="1" ht="21" customHeight="1" x14ac:dyDescent="0.25">
      <c r="B26" s="294"/>
      <c r="C26" s="296"/>
      <c r="D26" s="296"/>
      <c r="E26" s="296"/>
      <c r="F26" s="296"/>
      <c r="G26" s="296"/>
      <c r="H26" s="203"/>
      <c r="I26" s="203" t="s">
        <v>179</v>
      </c>
      <c r="J26" s="475">
        <f>SUM(J21:J25)</f>
        <v>0</v>
      </c>
      <c r="K26" s="200"/>
      <c r="L26" s="298"/>
      <c r="M26" s="298"/>
      <c r="N26" s="298"/>
      <c r="O26" s="299"/>
      <c r="U26" s="308"/>
      <c r="V26" s="308" t="s">
        <v>73</v>
      </c>
      <c r="W26" s="308"/>
      <c r="X26" s="308"/>
      <c r="Y26" s="308"/>
      <c r="Z26" s="308"/>
      <c r="AA26" s="308"/>
      <c r="AB26" s="308"/>
      <c r="AC26" s="308"/>
      <c r="AD26" s="308" t="s">
        <v>53</v>
      </c>
      <c r="AE26" s="308"/>
      <c r="AF26" s="308"/>
      <c r="AG26" s="308"/>
      <c r="AH26" s="308" t="s">
        <v>325</v>
      </c>
      <c r="AI26" s="175" t="s">
        <v>414</v>
      </c>
      <c r="AJ26" s="308"/>
      <c r="AK26" s="308"/>
      <c r="AL26" s="308"/>
      <c r="AM26" s="308"/>
      <c r="AN26" s="308">
        <v>23</v>
      </c>
      <c r="AO26" s="308" t="s">
        <v>441</v>
      </c>
      <c r="AP26" s="308"/>
      <c r="AQ26" t="s">
        <v>445</v>
      </c>
      <c r="AR26" s="308"/>
      <c r="AS26" s="308"/>
      <c r="AT26" s="308"/>
      <c r="AU26" s="308"/>
      <c r="AV26" s="308"/>
      <c r="AW26" s="308"/>
      <c r="AX26" s="308"/>
    </row>
    <row r="27" spans="2:50" ht="21" customHeight="1" x14ac:dyDescent="0.25">
      <c r="B27" s="294"/>
      <c r="C27" s="296"/>
      <c r="D27" s="296"/>
      <c r="E27" s="296"/>
      <c r="F27" s="296"/>
      <c r="G27" s="296"/>
      <c r="H27" s="296"/>
      <c r="I27" s="296"/>
      <c r="J27" s="297"/>
      <c r="K27" s="200"/>
      <c r="L27" s="298"/>
      <c r="M27" s="298"/>
      <c r="N27" s="298"/>
      <c r="O27" s="299"/>
      <c r="V27" s="80" t="s">
        <v>74</v>
      </c>
      <c r="AD27" s="80" t="s">
        <v>54</v>
      </c>
      <c r="AH27" s="175" t="s">
        <v>326</v>
      </c>
      <c r="AI27" s="175" t="s">
        <v>415</v>
      </c>
      <c r="AN27" s="80">
        <v>24</v>
      </c>
      <c r="AO27" s="80" t="s">
        <v>442</v>
      </c>
      <c r="AQ27" t="s">
        <v>630</v>
      </c>
    </row>
    <row r="28" spans="2:50" ht="21" customHeight="1" x14ac:dyDescent="0.25">
      <c r="B28" s="294"/>
      <c r="C28" s="296"/>
      <c r="D28" s="201" t="s">
        <v>9</v>
      </c>
      <c r="E28" s="302" t="s">
        <v>12</v>
      </c>
      <c r="F28" s="573"/>
      <c r="G28" s="574"/>
      <c r="H28" s="296"/>
      <c r="I28" s="302"/>
      <c r="J28" s="304"/>
      <c r="K28" s="200"/>
      <c r="L28" s="298"/>
      <c r="M28" s="298"/>
      <c r="N28" s="298"/>
      <c r="O28" s="299"/>
      <c r="V28" s="80" t="s">
        <v>75</v>
      </c>
      <c r="AD28" s="80" t="s">
        <v>55</v>
      </c>
      <c r="AH28" s="175" t="s">
        <v>327</v>
      </c>
      <c r="AI28" s="175" t="s">
        <v>339</v>
      </c>
      <c r="AN28" s="80">
        <v>25</v>
      </c>
      <c r="AO28" s="80" t="s">
        <v>584</v>
      </c>
      <c r="AQ28" t="s">
        <v>72</v>
      </c>
    </row>
    <row r="29" spans="2:50" ht="21" customHeight="1" thickBot="1" x14ac:dyDescent="0.3">
      <c r="B29" s="294"/>
      <c r="C29" s="296"/>
      <c r="D29" s="296"/>
      <c r="E29" s="296"/>
      <c r="F29" s="296"/>
      <c r="G29" s="296"/>
      <c r="H29" s="296"/>
      <c r="I29" s="296"/>
      <c r="J29" s="297"/>
      <c r="K29" s="200"/>
      <c r="L29" s="298"/>
      <c r="M29" s="298"/>
      <c r="N29" s="298"/>
      <c r="O29" s="299"/>
      <c r="V29" s="80" t="s">
        <v>78</v>
      </c>
      <c r="AD29" s="80" t="s">
        <v>56</v>
      </c>
      <c r="AH29" s="80" t="s">
        <v>328</v>
      </c>
      <c r="AI29" s="175" t="s">
        <v>416</v>
      </c>
      <c r="AN29" s="80">
        <v>26</v>
      </c>
      <c r="AO29" s="80" t="s">
        <v>585</v>
      </c>
      <c r="AQ29" t="s">
        <v>586</v>
      </c>
    </row>
    <row r="30" spans="2:50" s="76" customFormat="1" ht="21" customHeight="1" thickBot="1" x14ac:dyDescent="0.3">
      <c r="B30" s="294"/>
      <c r="C30" s="296"/>
      <c r="D30" s="522" t="s">
        <v>4</v>
      </c>
      <c r="E30" s="526" t="s">
        <v>261</v>
      </c>
      <c r="F30" s="526" t="s">
        <v>5</v>
      </c>
      <c r="G30" s="575" t="s">
        <v>543</v>
      </c>
      <c r="H30" s="526" t="s">
        <v>147</v>
      </c>
      <c r="I30" s="535" t="s">
        <v>570</v>
      </c>
      <c r="J30" s="535" t="s">
        <v>611</v>
      </c>
      <c r="K30" s="200"/>
      <c r="L30" s="298"/>
      <c r="M30" s="298"/>
      <c r="N30" s="298"/>
      <c r="O30" s="299"/>
      <c r="U30" s="308"/>
      <c r="V30" s="308" t="s">
        <v>79</v>
      </c>
      <c r="W30" s="308"/>
      <c r="X30" s="308"/>
      <c r="Y30" s="308"/>
      <c r="Z30" s="308"/>
      <c r="AA30" s="308"/>
      <c r="AB30" s="308"/>
      <c r="AC30" s="308"/>
      <c r="AD30" s="308" t="s">
        <v>57</v>
      </c>
      <c r="AE30" s="308"/>
      <c r="AF30" s="308"/>
      <c r="AG30" s="308"/>
      <c r="AH30" s="80" t="s">
        <v>329</v>
      </c>
      <c r="AI30" s="175" t="s">
        <v>342</v>
      </c>
      <c r="AJ30" s="308"/>
      <c r="AK30" s="308"/>
      <c r="AL30" s="308"/>
      <c r="AM30" s="308"/>
      <c r="AN30" s="308">
        <v>27</v>
      </c>
      <c r="AO30" s="308" t="s">
        <v>66</v>
      </c>
      <c r="AP30" s="308"/>
      <c r="AQ30" t="s">
        <v>77</v>
      </c>
      <c r="AR30" s="308"/>
      <c r="AS30" s="308"/>
      <c r="AT30" s="308"/>
      <c r="AU30" s="308"/>
      <c r="AV30" s="308"/>
      <c r="AW30" s="308"/>
      <c r="AX30" s="308"/>
    </row>
    <row r="31" spans="2:50" s="76" customFormat="1" ht="21" customHeight="1" thickBot="1" x14ac:dyDescent="0.3">
      <c r="B31" s="294"/>
      <c r="C31" s="296"/>
      <c r="D31" s="522"/>
      <c r="E31" s="527"/>
      <c r="F31" s="527"/>
      <c r="G31" s="576"/>
      <c r="H31" s="527"/>
      <c r="I31" s="549"/>
      <c r="J31" s="549"/>
      <c r="K31" s="200"/>
      <c r="L31" s="298"/>
      <c r="M31" s="298"/>
      <c r="N31" s="298"/>
      <c r="O31" s="299"/>
      <c r="U31" s="308"/>
      <c r="V31" s="308" t="s">
        <v>81</v>
      </c>
      <c r="W31" s="308"/>
      <c r="X31" s="308"/>
      <c r="Y31" s="308"/>
      <c r="Z31" s="308"/>
      <c r="AA31" s="308"/>
      <c r="AB31" s="308"/>
      <c r="AC31" s="308"/>
      <c r="AD31" s="308" t="s">
        <v>58</v>
      </c>
      <c r="AE31" s="308"/>
      <c r="AF31" s="308"/>
      <c r="AG31" s="308"/>
      <c r="AH31" s="308" t="s">
        <v>330</v>
      </c>
      <c r="AI31" s="175" t="s">
        <v>343</v>
      </c>
      <c r="AJ31" s="308"/>
      <c r="AK31" s="308"/>
      <c r="AL31" s="308"/>
      <c r="AM31" s="308"/>
      <c r="AN31" s="308">
        <v>28</v>
      </c>
      <c r="AO31" s="308" t="s">
        <v>444</v>
      </c>
      <c r="AP31" s="308"/>
      <c r="AQ31" t="s">
        <v>618</v>
      </c>
      <c r="AR31" s="308"/>
      <c r="AS31" s="308"/>
      <c r="AT31" s="308"/>
      <c r="AU31" s="308"/>
      <c r="AV31" s="308"/>
      <c r="AW31" s="308"/>
      <c r="AX31" s="308"/>
    </row>
    <row r="32" spans="2:50" s="76" customFormat="1" ht="21" customHeight="1" thickBot="1" x14ac:dyDescent="0.3">
      <c r="B32" s="294"/>
      <c r="C32" s="296"/>
      <c r="D32" s="482">
        <v>2024</v>
      </c>
      <c r="E32" s="125"/>
      <c r="F32" s="125"/>
      <c r="G32" s="126"/>
      <c r="H32" s="457"/>
      <c r="I32" s="469"/>
      <c r="J32" s="469"/>
      <c r="K32" s="200"/>
      <c r="L32" s="298"/>
      <c r="M32" s="298"/>
      <c r="N32" s="298"/>
      <c r="O32" s="299"/>
      <c r="U32" s="308"/>
      <c r="V32" s="308" t="s">
        <v>82</v>
      </c>
      <c r="W32" s="308"/>
      <c r="X32" s="308"/>
      <c r="Y32" s="308"/>
      <c r="Z32" s="308"/>
      <c r="AA32" s="308"/>
      <c r="AB32" s="308"/>
      <c r="AC32" s="308"/>
      <c r="AD32" s="308" t="s">
        <v>59</v>
      </c>
      <c r="AE32" s="308"/>
      <c r="AF32" s="308"/>
      <c r="AG32" s="308"/>
      <c r="AH32" s="175" t="s">
        <v>331</v>
      </c>
      <c r="AI32" s="175" t="s">
        <v>344</v>
      </c>
      <c r="AJ32" s="308"/>
      <c r="AK32" s="308"/>
      <c r="AL32" s="308"/>
      <c r="AM32" s="308"/>
      <c r="AN32" s="308">
        <v>29</v>
      </c>
      <c r="AO32" s="308" t="s">
        <v>67</v>
      </c>
      <c r="AP32" s="308"/>
      <c r="AQ32" t="s">
        <v>587</v>
      </c>
      <c r="AR32" s="308"/>
      <c r="AS32" s="308"/>
      <c r="AT32" s="308"/>
      <c r="AU32" s="308"/>
      <c r="AV32" s="308"/>
      <c r="AW32" s="308"/>
      <c r="AX32" s="308"/>
    </row>
    <row r="33" spans="2:50" s="76" customFormat="1" ht="21" customHeight="1" thickBot="1" x14ac:dyDescent="0.3">
      <c r="B33" s="294"/>
      <c r="C33" s="296"/>
      <c r="D33" s="482">
        <v>2024</v>
      </c>
      <c r="E33" s="125"/>
      <c r="F33" s="125"/>
      <c r="G33" s="126"/>
      <c r="H33" s="458"/>
      <c r="I33" s="469"/>
      <c r="J33" s="469"/>
      <c r="K33" s="200"/>
      <c r="L33" s="298"/>
      <c r="M33" s="298"/>
      <c r="N33" s="298"/>
      <c r="O33" s="299"/>
      <c r="U33" s="308"/>
      <c r="V33" s="308" t="s">
        <v>233</v>
      </c>
      <c r="W33" s="308"/>
      <c r="X33" s="308"/>
      <c r="Y33" s="308"/>
      <c r="Z33" s="308"/>
      <c r="AA33" s="308"/>
      <c r="AB33" s="308"/>
      <c r="AC33" s="308"/>
      <c r="AD33" s="308" t="s">
        <v>60</v>
      </c>
      <c r="AE33" s="308"/>
      <c r="AF33" s="308"/>
      <c r="AG33" s="308"/>
      <c r="AH33" s="175" t="s">
        <v>332</v>
      </c>
      <c r="AI33" s="175" t="s">
        <v>345</v>
      </c>
      <c r="AJ33" s="308"/>
      <c r="AK33" s="308"/>
      <c r="AL33" s="308"/>
      <c r="AM33" s="308"/>
      <c r="AN33" s="308">
        <v>30</v>
      </c>
      <c r="AO33" s="308" t="s">
        <v>445</v>
      </c>
      <c r="AP33" s="308"/>
      <c r="AQ33" t="s">
        <v>79</v>
      </c>
      <c r="AR33" s="308"/>
      <c r="AS33" s="308"/>
      <c r="AT33" s="308"/>
      <c r="AU33" s="308"/>
      <c r="AV33" s="308"/>
      <c r="AW33" s="308"/>
      <c r="AX33" s="308"/>
    </row>
    <row r="34" spans="2:50" s="76" customFormat="1" ht="21" customHeight="1" thickBot="1" x14ac:dyDescent="0.3">
      <c r="B34" s="294"/>
      <c r="C34" s="296"/>
      <c r="D34" s="482">
        <v>2024</v>
      </c>
      <c r="E34" s="125"/>
      <c r="F34" s="125"/>
      <c r="G34" s="126"/>
      <c r="H34" s="459"/>
      <c r="I34" s="469"/>
      <c r="J34" s="469"/>
      <c r="K34" s="200"/>
      <c r="L34" s="298"/>
      <c r="M34" s="298"/>
      <c r="N34" s="298"/>
      <c r="O34" s="299"/>
      <c r="U34" s="308"/>
      <c r="V34" s="308" t="s">
        <v>84</v>
      </c>
      <c r="W34" s="308"/>
      <c r="X34" s="308"/>
      <c r="Y34" s="308"/>
      <c r="Z34" s="308"/>
      <c r="AA34" s="308"/>
      <c r="AB34" s="308"/>
      <c r="AC34" s="308"/>
      <c r="AD34" s="308" t="s">
        <v>61</v>
      </c>
      <c r="AE34" s="308"/>
      <c r="AF34" s="308"/>
      <c r="AG34" s="308"/>
      <c r="AH34" s="175" t="s">
        <v>333</v>
      </c>
      <c r="AI34" s="175" t="s">
        <v>346</v>
      </c>
      <c r="AJ34" s="308"/>
      <c r="AK34" s="308"/>
      <c r="AL34" s="308"/>
      <c r="AM34" s="308"/>
      <c r="AN34" s="308">
        <v>31</v>
      </c>
      <c r="AO34" s="308" t="s">
        <v>71</v>
      </c>
      <c r="AP34" s="308"/>
      <c r="AQ34" t="s">
        <v>450</v>
      </c>
      <c r="AR34" s="308"/>
      <c r="AS34" s="308"/>
      <c r="AT34" s="308"/>
      <c r="AU34" s="308"/>
      <c r="AV34" s="308"/>
      <c r="AW34" s="308"/>
      <c r="AX34" s="308"/>
    </row>
    <row r="35" spans="2:50" s="76" customFormat="1" ht="21" customHeight="1" thickBot="1" x14ac:dyDescent="0.3">
      <c r="B35" s="294"/>
      <c r="C35" s="296"/>
      <c r="D35" s="482">
        <v>2024</v>
      </c>
      <c r="E35" s="125"/>
      <c r="F35" s="125"/>
      <c r="G35" s="126"/>
      <c r="H35" s="458"/>
      <c r="I35" s="469"/>
      <c r="J35" s="469"/>
      <c r="K35" s="200"/>
      <c r="L35" s="298"/>
      <c r="M35" s="298"/>
      <c r="N35" s="298"/>
      <c r="O35" s="299"/>
      <c r="U35" s="308"/>
      <c r="V35" s="308" t="s">
        <v>85</v>
      </c>
      <c r="W35" s="308"/>
      <c r="X35" s="308"/>
      <c r="Y35" s="308"/>
      <c r="Z35" s="308"/>
      <c r="AA35" s="308"/>
      <c r="AB35" s="308"/>
      <c r="AC35" s="308"/>
      <c r="AD35" s="308" t="s">
        <v>62</v>
      </c>
      <c r="AE35" s="308"/>
      <c r="AF35" s="308"/>
      <c r="AG35" s="308"/>
      <c r="AH35" s="175" t="s">
        <v>334</v>
      </c>
      <c r="AI35" s="175" t="s">
        <v>347</v>
      </c>
      <c r="AJ35" s="308"/>
      <c r="AK35" s="308"/>
      <c r="AL35" s="308"/>
      <c r="AM35" s="308"/>
      <c r="AN35" s="308">
        <v>32</v>
      </c>
      <c r="AO35" s="308" t="s">
        <v>446</v>
      </c>
      <c r="AP35" s="308"/>
      <c r="AQ35" t="s">
        <v>81</v>
      </c>
      <c r="AR35" s="308"/>
      <c r="AS35" s="308"/>
      <c r="AT35" s="308"/>
      <c r="AU35" s="308"/>
      <c r="AV35" s="308"/>
      <c r="AW35" s="308"/>
      <c r="AX35" s="308"/>
    </row>
    <row r="36" spans="2:50" s="76" customFormat="1" ht="21" customHeight="1" thickBot="1" x14ac:dyDescent="0.3">
      <c r="B36" s="294"/>
      <c r="C36" s="296"/>
      <c r="D36" s="482">
        <v>2024</v>
      </c>
      <c r="E36" s="125"/>
      <c r="F36" s="125"/>
      <c r="G36" s="126"/>
      <c r="H36" s="458"/>
      <c r="I36" s="469"/>
      <c r="J36" s="469"/>
      <c r="K36" s="200"/>
      <c r="L36" s="298"/>
      <c r="M36" s="298"/>
      <c r="N36" s="298"/>
      <c r="O36" s="299"/>
      <c r="U36" s="308"/>
      <c r="V36" s="308" t="s">
        <v>87</v>
      </c>
      <c r="W36" s="308"/>
      <c r="X36" s="308"/>
      <c r="Y36" s="308"/>
      <c r="Z36" s="308"/>
      <c r="AA36" s="308"/>
      <c r="AB36" s="308"/>
      <c r="AC36" s="308"/>
      <c r="AD36" s="308" t="s">
        <v>63</v>
      </c>
      <c r="AE36" s="308"/>
      <c r="AF36" s="308"/>
      <c r="AG36" s="308"/>
      <c r="AH36" s="175" t="s">
        <v>335</v>
      </c>
      <c r="AI36" s="175" t="s">
        <v>348</v>
      </c>
      <c r="AJ36" s="308"/>
      <c r="AK36" s="308"/>
      <c r="AL36" s="308"/>
      <c r="AM36" s="308"/>
      <c r="AN36" s="308">
        <v>33</v>
      </c>
      <c r="AO36" s="308" t="s">
        <v>447</v>
      </c>
      <c r="AP36" s="308"/>
      <c r="AQ36" t="s">
        <v>453</v>
      </c>
      <c r="AR36" s="308"/>
      <c r="AS36" s="308"/>
      <c r="AT36" s="308"/>
      <c r="AU36" s="308"/>
      <c r="AV36" s="308"/>
      <c r="AW36" s="308"/>
      <c r="AX36" s="308"/>
    </row>
    <row r="37" spans="2:50" s="76" customFormat="1" ht="21" customHeight="1" x14ac:dyDescent="0.25">
      <c r="B37" s="294"/>
      <c r="C37" s="296"/>
      <c r="D37" s="296"/>
      <c r="E37" s="296"/>
      <c r="F37" s="296"/>
      <c r="G37" s="296"/>
      <c r="H37" s="203"/>
      <c r="I37" s="203" t="s">
        <v>179</v>
      </c>
      <c r="J37" s="475">
        <f>SUM(J32:J36)</f>
        <v>0</v>
      </c>
      <c r="K37" s="200"/>
      <c r="L37" s="298"/>
      <c r="M37" s="298"/>
      <c r="N37" s="298"/>
      <c r="O37" s="299"/>
      <c r="U37" s="308"/>
      <c r="V37" s="308" t="s">
        <v>88</v>
      </c>
      <c r="W37" s="308"/>
      <c r="X37" s="308"/>
      <c r="Y37" s="308"/>
      <c r="Z37" s="308"/>
      <c r="AA37" s="308"/>
      <c r="AB37" s="308"/>
      <c r="AC37" s="308"/>
      <c r="AD37" s="308" t="s">
        <v>64</v>
      </c>
      <c r="AE37" s="308"/>
      <c r="AF37" s="308"/>
      <c r="AG37" s="308"/>
      <c r="AH37" s="308" t="s">
        <v>336</v>
      </c>
      <c r="AI37" s="175" t="s">
        <v>349</v>
      </c>
      <c r="AJ37" s="308"/>
      <c r="AK37" s="308"/>
      <c r="AL37" s="308"/>
      <c r="AM37" s="308"/>
      <c r="AN37" s="308">
        <v>34</v>
      </c>
      <c r="AO37" s="308" t="s">
        <v>448</v>
      </c>
      <c r="AP37" s="308"/>
      <c r="AQ37" t="s">
        <v>87</v>
      </c>
      <c r="AR37" s="308"/>
      <c r="AS37" s="308"/>
      <c r="AT37" s="308"/>
      <c r="AU37" s="308"/>
      <c r="AV37" s="308"/>
      <c r="AW37" s="308"/>
      <c r="AX37" s="308"/>
    </row>
    <row r="38" spans="2:50" ht="21" customHeight="1" x14ac:dyDescent="0.25">
      <c r="B38" s="294"/>
      <c r="C38" s="296"/>
      <c r="D38" s="296"/>
      <c r="E38" s="296"/>
      <c r="F38" s="296"/>
      <c r="G38" s="296"/>
      <c r="H38" s="296"/>
      <c r="I38" s="296"/>
      <c r="J38" s="297"/>
      <c r="K38" s="200"/>
      <c r="L38" s="298"/>
      <c r="M38" s="298"/>
      <c r="N38" s="298"/>
      <c r="O38" s="299"/>
      <c r="V38" s="80" t="s">
        <v>90</v>
      </c>
      <c r="AD38" s="80" t="s">
        <v>65</v>
      </c>
      <c r="AH38" s="308" t="s">
        <v>337</v>
      </c>
      <c r="AI38" s="175" t="s">
        <v>350</v>
      </c>
      <c r="AN38" s="80">
        <v>35</v>
      </c>
      <c r="AO38" s="80" t="s">
        <v>449</v>
      </c>
      <c r="AQ38" t="s">
        <v>454</v>
      </c>
    </row>
    <row r="39" spans="2:50" ht="21" customHeight="1" x14ac:dyDescent="0.25">
      <c r="B39" s="294"/>
      <c r="C39" s="296"/>
      <c r="D39" s="201" t="s">
        <v>10</v>
      </c>
      <c r="E39" s="302" t="s">
        <v>12</v>
      </c>
      <c r="F39" s="573"/>
      <c r="G39" s="574"/>
      <c r="H39" s="296"/>
      <c r="I39" s="302"/>
      <c r="J39" s="304"/>
      <c r="K39" s="200"/>
      <c r="L39" s="298"/>
      <c r="M39" s="298"/>
      <c r="N39" s="298"/>
      <c r="O39" s="299"/>
      <c r="V39" s="80" t="s">
        <v>92</v>
      </c>
      <c r="AD39" s="80" t="s">
        <v>66</v>
      </c>
      <c r="AH39" s="80" t="s">
        <v>338</v>
      </c>
      <c r="AI39" s="175" t="s">
        <v>351</v>
      </c>
      <c r="AN39" s="80">
        <v>36</v>
      </c>
      <c r="AO39" s="80" t="s">
        <v>72</v>
      </c>
      <c r="AQ39" t="s">
        <v>631</v>
      </c>
    </row>
    <row r="40" spans="2:50" ht="21" customHeight="1" thickBot="1" x14ac:dyDescent="0.3">
      <c r="B40" s="294"/>
      <c r="C40" s="296"/>
      <c r="D40" s="296"/>
      <c r="E40" s="296"/>
      <c r="F40" s="296"/>
      <c r="G40" s="296"/>
      <c r="H40" s="296"/>
      <c r="I40" s="296"/>
      <c r="J40" s="297"/>
      <c r="K40" s="200"/>
      <c r="L40" s="298"/>
      <c r="M40" s="298"/>
      <c r="N40" s="298"/>
      <c r="O40" s="299"/>
      <c r="V40" s="80" t="s">
        <v>95</v>
      </c>
      <c r="AD40" s="80" t="s">
        <v>67</v>
      </c>
      <c r="AH40" s="175" t="s">
        <v>414</v>
      </c>
      <c r="AI40" s="175" t="s">
        <v>417</v>
      </c>
      <c r="AN40" s="80">
        <v>37</v>
      </c>
      <c r="AO40" s="80" t="s">
        <v>586</v>
      </c>
      <c r="AQ40" t="s">
        <v>632</v>
      </c>
    </row>
    <row r="41" spans="2:50" s="76" customFormat="1" ht="21" customHeight="1" thickBot="1" x14ac:dyDescent="0.3">
      <c r="B41" s="294"/>
      <c r="C41" s="296"/>
      <c r="D41" s="522" t="s">
        <v>4</v>
      </c>
      <c r="E41" s="526" t="s">
        <v>261</v>
      </c>
      <c r="F41" s="526" t="s">
        <v>5</v>
      </c>
      <c r="G41" s="575" t="s">
        <v>543</v>
      </c>
      <c r="H41" s="526" t="s">
        <v>147</v>
      </c>
      <c r="I41" s="535" t="s">
        <v>570</v>
      </c>
      <c r="J41" s="535" t="s">
        <v>611</v>
      </c>
      <c r="K41" s="200"/>
      <c r="L41" s="298"/>
      <c r="M41" s="298"/>
      <c r="N41" s="298"/>
      <c r="O41" s="299"/>
      <c r="U41" s="308"/>
      <c r="V41" s="308" t="s">
        <v>99</v>
      </c>
      <c r="W41" s="308"/>
      <c r="X41" s="308"/>
      <c r="Y41" s="308"/>
      <c r="Z41" s="308"/>
      <c r="AA41" s="308"/>
      <c r="AB41" s="308"/>
      <c r="AC41" s="308"/>
      <c r="AD41" s="308" t="s">
        <v>232</v>
      </c>
      <c r="AE41" s="308"/>
      <c r="AF41" s="308"/>
      <c r="AG41" s="308"/>
      <c r="AH41" s="175" t="s">
        <v>415</v>
      </c>
      <c r="AI41" s="175" t="s">
        <v>352</v>
      </c>
      <c r="AJ41" s="308"/>
      <c r="AK41" s="308"/>
      <c r="AL41" s="308"/>
      <c r="AM41" s="308"/>
      <c r="AN41" s="308">
        <v>38</v>
      </c>
      <c r="AO41" s="308" t="s">
        <v>77</v>
      </c>
      <c r="AP41" s="308"/>
      <c r="AQ41" t="s">
        <v>617</v>
      </c>
      <c r="AR41" s="308"/>
      <c r="AS41" s="308"/>
      <c r="AT41" s="308"/>
      <c r="AU41" s="308"/>
      <c r="AV41" s="308"/>
      <c r="AW41" s="308"/>
      <c r="AX41" s="308"/>
    </row>
    <row r="42" spans="2:50" s="76" customFormat="1" ht="21" customHeight="1" thickBot="1" x14ac:dyDescent="0.3">
      <c r="B42" s="294"/>
      <c r="C42" s="296"/>
      <c r="D42" s="522"/>
      <c r="E42" s="527"/>
      <c r="F42" s="527"/>
      <c r="G42" s="576"/>
      <c r="H42" s="527"/>
      <c r="I42" s="549"/>
      <c r="J42" s="549"/>
      <c r="K42" s="200"/>
      <c r="L42" s="298"/>
      <c r="M42" s="298"/>
      <c r="N42" s="298"/>
      <c r="O42" s="299"/>
      <c r="U42" s="308"/>
      <c r="V42" s="308" t="s">
        <v>100</v>
      </c>
      <c r="W42" s="308"/>
      <c r="X42" s="308"/>
      <c r="Y42" s="308"/>
      <c r="Z42" s="308"/>
      <c r="AA42" s="308"/>
      <c r="AB42" s="308"/>
      <c r="AC42" s="308"/>
      <c r="AD42" s="308" t="s">
        <v>68</v>
      </c>
      <c r="AE42" s="308"/>
      <c r="AF42" s="308"/>
      <c r="AG42" s="308"/>
      <c r="AH42" s="175" t="s">
        <v>339</v>
      </c>
      <c r="AI42" s="175" t="s">
        <v>355</v>
      </c>
      <c r="AJ42" s="308"/>
      <c r="AK42" s="308"/>
      <c r="AL42" s="308"/>
      <c r="AM42" s="308"/>
      <c r="AN42" s="308">
        <v>39</v>
      </c>
      <c r="AO42" s="308" t="s">
        <v>587</v>
      </c>
      <c r="AP42" s="308"/>
      <c r="AQ42" t="s">
        <v>129</v>
      </c>
      <c r="AR42" s="308"/>
      <c r="AS42" s="308"/>
      <c r="AT42" s="308"/>
      <c r="AU42" s="308"/>
      <c r="AV42" s="308"/>
      <c r="AW42" s="308"/>
      <c r="AX42" s="308"/>
    </row>
    <row r="43" spans="2:50" s="76" customFormat="1" ht="21" customHeight="1" thickBot="1" x14ac:dyDescent="0.25">
      <c r="B43" s="294"/>
      <c r="C43" s="296"/>
      <c r="D43" s="482">
        <v>2024</v>
      </c>
      <c r="E43" s="125"/>
      <c r="F43" s="125"/>
      <c r="G43" s="126"/>
      <c r="H43" s="457"/>
      <c r="I43" s="469"/>
      <c r="J43" s="469"/>
      <c r="K43" s="310"/>
      <c r="L43" s="298"/>
      <c r="M43" s="298"/>
      <c r="N43" s="298"/>
      <c r="O43" s="299"/>
      <c r="U43" s="308"/>
      <c r="V43" s="308" t="s">
        <v>101</v>
      </c>
      <c r="W43" s="308"/>
      <c r="X43" s="308"/>
      <c r="Y43" s="308"/>
      <c r="Z43" s="308"/>
      <c r="AA43" s="308"/>
      <c r="AB43" s="308"/>
      <c r="AC43" s="308"/>
      <c r="AD43" s="308" t="s">
        <v>69</v>
      </c>
      <c r="AE43" s="308"/>
      <c r="AF43" s="308"/>
      <c r="AG43" s="308"/>
      <c r="AH43" s="308" t="s">
        <v>340</v>
      </c>
      <c r="AI43" s="175" t="s">
        <v>357</v>
      </c>
      <c r="AJ43" s="308"/>
      <c r="AK43" s="308"/>
      <c r="AL43" s="308"/>
      <c r="AM43" s="308"/>
      <c r="AN43" s="308">
        <v>40</v>
      </c>
      <c r="AO43" s="308" t="s">
        <v>79</v>
      </c>
      <c r="AP43" s="308"/>
      <c r="AQ43" t="s">
        <v>130</v>
      </c>
      <c r="AR43" s="308"/>
      <c r="AS43" s="308"/>
      <c r="AT43" s="308"/>
      <c r="AU43" s="308"/>
      <c r="AV43" s="308"/>
      <c r="AW43" s="308"/>
      <c r="AX43" s="308"/>
    </row>
    <row r="44" spans="2:50" s="76" customFormat="1" ht="21" customHeight="1" thickBot="1" x14ac:dyDescent="0.25">
      <c r="B44" s="294"/>
      <c r="C44" s="296"/>
      <c r="D44" s="482">
        <v>2024</v>
      </c>
      <c r="E44" s="125"/>
      <c r="F44" s="125"/>
      <c r="G44" s="126"/>
      <c r="H44" s="458"/>
      <c r="I44" s="469"/>
      <c r="J44" s="469"/>
      <c r="K44" s="310"/>
      <c r="L44" s="298"/>
      <c r="M44" s="298"/>
      <c r="N44" s="298"/>
      <c r="O44" s="299"/>
      <c r="U44" s="308"/>
      <c r="V44" s="308" t="s">
        <v>106</v>
      </c>
      <c r="W44" s="308"/>
      <c r="X44" s="308"/>
      <c r="Y44" s="308"/>
      <c r="Z44" s="308"/>
      <c r="AA44" s="308"/>
      <c r="AB44" s="308"/>
      <c r="AC44" s="308"/>
      <c r="AD44" s="308" t="s">
        <v>70</v>
      </c>
      <c r="AE44" s="308"/>
      <c r="AF44" s="308"/>
      <c r="AG44" s="308"/>
      <c r="AH44" s="308" t="s">
        <v>341</v>
      </c>
      <c r="AI44" s="175" t="s">
        <v>360</v>
      </c>
      <c r="AJ44" s="308"/>
      <c r="AK44" s="308"/>
      <c r="AL44" s="308"/>
      <c r="AM44" s="308"/>
      <c r="AN44" s="308">
        <v>41</v>
      </c>
      <c r="AO44" s="308" t="s">
        <v>450</v>
      </c>
      <c r="AP44" s="308"/>
      <c r="AQ44" t="s">
        <v>135</v>
      </c>
      <c r="AR44" s="308"/>
      <c r="AS44" s="308"/>
      <c r="AT44" s="308"/>
      <c r="AU44" s="308"/>
      <c r="AV44" s="308"/>
      <c r="AW44" s="308"/>
      <c r="AX44" s="308"/>
    </row>
    <row r="45" spans="2:50" s="76" customFormat="1" ht="21" customHeight="1" thickBot="1" x14ac:dyDescent="0.25">
      <c r="B45" s="294"/>
      <c r="C45" s="296"/>
      <c r="D45" s="482">
        <v>2024</v>
      </c>
      <c r="E45" s="125"/>
      <c r="F45" s="125"/>
      <c r="G45" s="126"/>
      <c r="H45" s="459"/>
      <c r="I45" s="469"/>
      <c r="J45" s="469"/>
      <c r="K45" s="310"/>
      <c r="L45" s="298"/>
      <c r="M45" s="298"/>
      <c r="N45" s="298"/>
      <c r="O45" s="299"/>
      <c r="U45" s="308"/>
      <c r="V45" s="308" t="s">
        <v>107</v>
      </c>
      <c r="W45" s="308"/>
      <c r="X45" s="308"/>
      <c r="Y45" s="308"/>
      <c r="Z45" s="308"/>
      <c r="AA45" s="308"/>
      <c r="AB45" s="308"/>
      <c r="AC45" s="308"/>
      <c r="AD45" s="308" t="s">
        <v>168</v>
      </c>
      <c r="AE45" s="308"/>
      <c r="AF45" s="308"/>
      <c r="AG45" s="308"/>
      <c r="AH45" s="175" t="s">
        <v>416</v>
      </c>
      <c r="AI45" s="175" t="s">
        <v>361</v>
      </c>
      <c r="AJ45" s="308"/>
      <c r="AK45" s="308"/>
      <c r="AL45" s="308"/>
      <c r="AM45" s="308"/>
      <c r="AN45" s="308">
        <v>42</v>
      </c>
      <c r="AO45" s="308" t="s">
        <v>81</v>
      </c>
      <c r="AP45" s="308"/>
      <c r="AQ45" t="s">
        <v>477</v>
      </c>
      <c r="AR45" s="308"/>
      <c r="AS45" s="308"/>
      <c r="AT45" s="308"/>
      <c r="AU45" s="308"/>
      <c r="AV45" s="308"/>
      <c r="AW45" s="308"/>
      <c r="AX45" s="308"/>
    </row>
    <row r="46" spans="2:50" s="76" customFormat="1" ht="21" customHeight="1" thickBot="1" x14ac:dyDescent="0.25">
      <c r="B46" s="294"/>
      <c r="C46" s="296"/>
      <c r="D46" s="482">
        <v>2024</v>
      </c>
      <c r="E46" s="125"/>
      <c r="F46" s="125"/>
      <c r="G46" s="126"/>
      <c r="H46" s="458"/>
      <c r="I46" s="469"/>
      <c r="J46" s="469"/>
      <c r="K46" s="310"/>
      <c r="L46" s="298"/>
      <c r="M46" s="298"/>
      <c r="N46" s="298"/>
      <c r="O46" s="299"/>
      <c r="U46" s="308"/>
      <c r="V46" s="308" t="s">
        <v>109</v>
      </c>
      <c r="W46" s="308"/>
      <c r="X46" s="308"/>
      <c r="Y46" s="308"/>
      <c r="Z46" s="308"/>
      <c r="AA46" s="308"/>
      <c r="AB46" s="308"/>
      <c r="AC46" s="308"/>
      <c r="AD46" s="308" t="s">
        <v>169</v>
      </c>
      <c r="AE46" s="308"/>
      <c r="AF46" s="308"/>
      <c r="AG46" s="308"/>
      <c r="AH46" s="175" t="s">
        <v>342</v>
      </c>
      <c r="AI46" s="175" t="s">
        <v>363</v>
      </c>
      <c r="AJ46" s="308"/>
      <c r="AK46" s="308"/>
      <c r="AL46" s="308"/>
      <c r="AM46" s="308"/>
      <c r="AN46" s="308">
        <v>43</v>
      </c>
      <c r="AO46" s="308" t="s">
        <v>451</v>
      </c>
      <c r="AP46" s="308"/>
      <c r="AQ46" t="s">
        <v>140</v>
      </c>
      <c r="AR46" s="308"/>
      <c r="AS46" s="308"/>
      <c r="AT46" s="308"/>
      <c r="AU46" s="308"/>
      <c r="AV46" s="308"/>
      <c r="AW46" s="308"/>
      <c r="AX46" s="308"/>
    </row>
    <row r="47" spans="2:50" s="76" customFormat="1" ht="21" customHeight="1" thickBot="1" x14ac:dyDescent="0.25">
      <c r="B47" s="294"/>
      <c r="C47" s="296"/>
      <c r="D47" s="482">
        <v>2024</v>
      </c>
      <c r="E47" s="125"/>
      <c r="F47" s="125"/>
      <c r="G47" s="126"/>
      <c r="H47" s="458"/>
      <c r="I47" s="469"/>
      <c r="J47" s="469"/>
      <c r="K47" s="310"/>
      <c r="L47" s="298"/>
      <c r="M47" s="298"/>
      <c r="N47" s="298"/>
      <c r="O47" s="299"/>
      <c r="U47" s="308"/>
      <c r="V47" s="308" t="s">
        <v>110</v>
      </c>
      <c r="W47" s="308"/>
      <c r="X47" s="308"/>
      <c r="Y47" s="308"/>
      <c r="Z47" s="308"/>
      <c r="AA47" s="308"/>
      <c r="AB47" s="308"/>
      <c r="AC47" s="308"/>
      <c r="AD47" s="308" t="s">
        <v>170</v>
      </c>
      <c r="AE47" s="308"/>
      <c r="AF47" s="308"/>
      <c r="AG47" s="308"/>
      <c r="AH47" s="175" t="s">
        <v>343</v>
      </c>
      <c r="AI47" s="175" t="s">
        <v>364</v>
      </c>
      <c r="AJ47" s="308"/>
      <c r="AK47" s="308"/>
      <c r="AL47" s="308"/>
      <c r="AM47" s="308"/>
      <c r="AN47" s="308">
        <v>44</v>
      </c>
      <c r="AO47" s="308" t="s">
        <v>83</v>
      </c>
      <c r="AP47" s="308"/>
      <c r="AQ47" t="s">
        <v>480</v>
      </c>
      <c r="AR47" s="308"/>
      <c r="AS47" s="308"/>
      <c r="AT47" s="308"/>
      <c r="AU47" s="308"/>
      <c r="AV47" s="308"/>
      <c r="AW47" s="308"/>
      <c r="AX47" s="308"/>
    </row>
    <row r="48" spans="2:50" s="76" customFormat="1" ht="21" customHeight="1" x14ac:dyDescent="0.25">
      <c r="B48" s="294"/>
      <c r="C48" s="296"/>
      <c r="D48" s="296"/>
      <c r="E48" s="296"/>
      <c r="F48" s="296"/>
      <c r="G48" s="296"/>
      <c r="H48" s="203"/>
      <c r="I48" s="203" t="s">
        <v>179</v>
      </c>
      <c r="J48" s="475">
        <f>SUM(J43:J47)</f>
        <v>0</v>
      </c>
      <c r="K48" s="200"/>
      <c r="L48" s="298"/>
      <c r="M48" s="298"/>
      <c r="N48" s="298"/>
      <c r="O48" s="299"/>
      <c r="U48" s="308"/>
      <c r="V48" s="308" t="s">
        <v>171</v>
      </c>
      <c r="W48" s="308"/>
      <c r="X48" s="308"/>
      <c r="Y48" s="308"/>
      <c r="Z48" s="308"/>
      <c r="AA48" s="308"/>
      <c r="AB48" s="308"/>
      <c r="AC48" s="308"/>
      <c r="AD48" s="308" t="s">
        <v>71</v>
      </c>
      <c r="AE48" s="308"/>
      <c r="AF48" s="308"/>
      <c r="AG48" s="308"/>
      <c r="AH48" s="175" t="s">
        <v>344</v>
      </c>
      <c r="AI48" s="175" t="s">
        <v>418</v>
      </c>
      <c r="AJ48" s="308"/>
      <c r="AK48" s="308"/>
      <c r="AL48" s="308"/>
      <c r="AM48" s="308"/>
      <c r="AN48" s="308">
        <v>45</v>
      </c>
      <c r="AO48" s="308" t="s">
        <v>452</v>
      </c>
      <c r="AP48" s="308"/>
      <c r="AQ48" t="s">
        <v>455</v>
      </c>
      <c r="AR48" s="308"/>
      <c r="AS48" s="308"/>
      <c r="AT48" s="308"/>
      <c r="AU48" s="308"/>
      <c r="AV48" s="308"/>
      <c r="AW48" s="308"/>
      <c r="AX48" s="308"/>
    </row>
    <row r="49" spans="2:50" ht="21" customHeight="1" x14ac:dyDescent="0.2">
      <c r="B49" s="294"/>
      <c r="C49" s="296"/>
      <c r="D49" s="296"/>
      <c r="E49" s="296"/>
      <c r="F49" s="296"/>
      <c r="G49" s="296"/>
      <c r="H49" s="296"/>
      <c r="I49" s="296"/>
      <c r="J49" s="297"/>
      <c r="K49" s="297"/>
      <c r="L49" s="298"/>
      <c r="M49" s="298"/>
      <c r="N49" s="298"/>
      <c r="O49" s="299"/>
      <c r="V49" s="80" t="s">
        <v>172</v>
      </c>
      <c r="AD49" s="80" t="s">
        <v>72</v>
      </c>
      <c r="AH49" s="175" t="s">
        <v>345</v>
      </c>
      <c r="AI49" s="175" t="s">
        <v>365</v>
      </c>
      <c r="AN49" s="80">
        <v>46</v>
      </c>
      <c r="AO49" s="80" t="s">
        <v>85</v>
      </c>
      <c r="AQ49" t="s">
        <v>633</v>
      </c>
    </row>
    <row r="50" spans="2:50" ht="21" customHeight="1" x14ac:dyDescent="0.25">
      <c r="B50" s="294"/>
      <c r="C50" s="296"/>
      <c r="D50" s="201" t="s">
        <v>11</v>
      </c>
      <c r="E50" s="302" t="s">
        <v>12</v>
      </c>
      <c r="F50" s="573"/>
      <c r="G50" s="574"/>
      <c r="H50" s="296"/>
      <c r="I50" s="302"/>
      <c r="J50" s="304"/>
      <c r="K50" s="304"/>
      <c r="L50" s="298"/>
      <c r="M50" s="298"/>
      <c r="N50" s="298"/>
      <c r="O50" s="299"/>
      <c r="V50" s="80" t="s">
        <v>112</v>
      </c>
      <c r="AD50" s="80" t="s">
        <v>74</v>
      </c>
      <c r="AH50" s="175" t="s">
        <v>346</v>
      </c>
      <c r="AI50" s="175" t="s">
        <v>366</v>
      </c>
      <c r="AN50" s="80">
        <v>47</v>
      </c>
      <c r="AO50" s="80" t="s">
        <v>453</v>
      </c>
      <c r="AQ50" t="s">
        <v>90</v>
      </c>
    </row>
    <row r="51" spans="2:50" ht="21" customHeight="1" thickBot="1" x14ac:dyDescent="0.25">
      <c r="B51" s="294"/>
      <c r="C51" s="296"/>
      <c r="D51" s="296"/>
      <c r="E51" s="296"/>
      <c r="F51" s="296"/>
      <c r="G51" s="296"/>
      <c r="H51" s="474"/>
      <c r="I51" s="296"/>
      <c r="J51" s="297"/>
      <c r="K51" s="297"/>
      <c r="L51" s="298"/>
      <c r="M51" s="298"/>
      <c r="N51" s="298"/>
      <c r="O51" s="299"/>
      <c r="V51" s="80" t="s">
        <v>114</v>
      </c>
      <c r="AD51" s="80" t="s">
        <v>73</v>
      </c>
      <c r="AH51" s="175" t="s">
        <v>347</v>
      </c>
      <c r="AI51" s="175" t="s">
        <v>367</v>
      </c>
      <c r="AN51" s="80">
        <v>48</v>
      </c>
      <c r="AO51" s="80" t="s">
        <v>87</v>
      </c>
      <c r="AQ51" t="s">
        <v>634</v>
      </c>
    </row>
    <row r="52" spans="2:50" s="76" customFormat="1" ht="21" customHeight="1" thickBot="1" x14ac:dyDescent="0.25">
      <c r="B52" s="294"/>
      <c r="C52" s="296"/>
      <c r="D52" s="522" t="s">
        <v>4</v>
      </c>
      <c r="E52" s="526" t="s">
        <v>261</v>
      </c>
      <c r="F52" s="526" t="s">
        <v>5</v>
      </c>
      <c r="G52" s="575" t="s">
        <v>543</v>
      </c>
      <c r="H52" s="526" t="s">
        <v>147</v>
      </c>
      <c r="I52" s="535" t="s">
        <v>570</v>
      </c>
      <c r="J52" s="535" t="s">
        <v>611</v>
      </c>
      <c r="K52" s="524"/>
      <c r="L52" s="298"/>
      <c r="M52" s="298"/>
      <c r="N52" s="298"/>
      <c r="O52" s="299"/>
      <c r="U52" s="308"/>
      <c r="V52" s="308" t="s">
        <v>115</v>
      </c>
      <c r="W52" s="308"/>
      <c r="X52" s="308"/>
      <c r="Y52" s="308"/>
      <c r="Z52" s="308"/>
      <c r="AA52" s="308"/>
      <c r="AB52" s="308"/>
      <c r="AC52" s="308"/>
      <c r="AD52" s="308" t="s">
        <v>75</v>
      </c>
      <c r="AE52" s="308"/>
      <c r="AF52" s="308"/>
      <c r="AG52" s="308"/>
      <c r="AH52" s="175" t="s">
        <v>348</v>
      </c>
      <c r="AI52" s="175" t="s">
        <v>368</v>
      </c>
      <c r="AJ52" s="308"/>
      <c r="AK52" s="308"/>
      <c r="AL52" s="308"/>
      <c r="AM52" s="308"/>
      <c r="AN52" s="308">
        <v>49</v>
      </c>
      <c r="AO52" s="308" t="s">
        <v>454</v>
      </c>
      <c r="AP52" s="308"/>
      <c r="AQ52" t="s">
        <v>458</v>
      </c>
      <c r="AR52" s="308"/>
      <c r="AS52" s="308"/>
      <c r="AT52" s="308"/>
      <c r="AU52" s="308"/>
      <c r="AV52" s="308"/>
      <c r="AW52" s="308"/>
      <c r="AX52" s="308"/>
    </row>
    <row r="53" spans="2:50" s="76" customFormat="1" ht="21" customHeight="1" thickBot="1" x14ac:dyDescent="0.25">
      <c r="B53" s="294"/>
      <c r="C53" s="296"/>
      <c r="D53" s="522"/>
      <c r="E53" s="527"/>
      <c r="F53" s="527"/>
      <c r="G53" s="576"/>
      <c r="H53" s="527"/>
      <c r="I53" s="549"/>
      <c r="J53" s="549"/>
      <c r="K53" s="524"/>
      <c r="L53" s="298"/>
      <c r="M53" s="298"/>
      <c r="N53" s="298"/>
      <c r="O53" s="299"/>
      <c r="U53" s="308"/>
      <c r="V53" s="308" t="s">
        <v>116</v>
      </c>
      <c r="W53" s="308"/>
      <c r="X53" s="308"/>
      <c r="Y53" s="308"/>
      <c r="Z53" s="308"/>
      <c r="AA53" s="308"/>
      <c r="AB53" s="308"/>
      <c r="AC53" s="308"/>
      <c r="AD53" s="308" t="s">
        <v>76</v>
      </c>
      <c r="AE53" s="308"/>
      <c r="AF53" s="308"/>
      <c r="AG53" s="308"/>
      <c r="AH53" s="175" t="s">
        <v>349</v>
      </c>
      <c r="AI53" s="175" t="s">
        <v>369</v>
      </c>
      <c r="AJ53" s="308"/>
      <c r="AK53" s="308"/>
      <c r="AL53" s="308"/>
      <c r="AM53" s="308"/>
      <c r="AN53" s="308">
        <v>50</v>
      </c>
      <c r="AO53" s="308" t="s">
        <v>588</v>
      </c>
      <c r="AP53" s="308"/>
      <c r="AQ53" t="s">
        <v>635</v>
      </c>
      <c r="AR53" s="308"/>
      <c r="AS53" s="308"/>
      <c r="AT53" s="308"/>
      <c r="AU53" s="308"/>
      <c r="AV53" s="308"/>
      <c r="AW53" s="308"/>
      <c r="AX53" s="308"/>
    </row>
    <row r="54" spans="2:50" s="76" customFormat="1" ht="21" customHeight="1" thickBot="1" x14ac:dyDescent="0.25">
      <c r="B54" s="294"/>
      <c r="C54" s="296"/>
      <c r="D54" s="482">
        <v>2024</v>
      </c>
      <c r="E54" s="125"/>
      <c r="F54" s="125"/>
      <c r="G54" s="126"/>
      <c r="H54" s="457"/>
      <c r="I54" s="469"/>
      <c r="J54" s="469"/>
      <c r="K54" s="310"/>
      <c r="L54" s="298"/>
      <c r="M54" s="298"/>
      <c r="N54" s="298"/>
      <c r="O54" s="299"/>
      <c r="U54" s="308"/>
      <c r="V54" s="308" t="s">
        <v>173</v>
      </c>
      <c r="W54" s="308"/>
      <c r="X54" s="308"/>
      <c r="Y54" s="308"/>
      <c r="Z54" s="308"/>
      <c r="AA54" s="308"/>
      <c r="AB54" s="308"/>
      <c r="AC54" s="308"/>
      <c r="AD54" s="308" t="s">
        <v>77</v>
      </c>
      <c r="AE54" s="308"/>
      <c r="AF54" s="308"/>
      <c r="AG54" s="308"/>
      <c r="AH54" s="175" t="s">
        <v>350</v>
      </c>
      <c r="AI54" s="175" t="s">
        <v>370</v>
      </c>
      <c r="AJ54" s="308"/>
      <c r="AK54" s="308"/>
      <c r="AL54" s="308"/>
      <c r="AM54" s="308"/>
      <c r="AN54" s="308">
        <v>51</v>
      </c>
      <c r="AO54" s="308" t="s">
        <v>134</v>
      </c>
      <c r="AP54" s="308"/>
      <c r="AQ54" t="s">
        <v>459</v>
      </c>
      <c r="AR54" s="308"/>
      <c r="AS54" s="308"/>
      <c r="AT54" s="308"/>
      <c r="AU54" s="308"/>
      <c r="AV54" s="308"/>
      <c r="AW54" s="308"/>
      <c r="AX54" s="308"/>
    </row>
    <row r="55" spans="2:50" s="76" customFormat="1" ht="21" customHeight="1" thickBot="1" x14ac:dyDescent="0.25">
      <c r="B55" s="294"/>
      <c r="C55" s="296"/>
      <c r="D55" s="482">
        <v>2024</v>
      </c>
      <c r="E55" s="125"/>
      <c r="F55" s="125"/>
      <c r="G55" s="126"/>
      <c r="H55" s="458"/>
      <c r="I55" s="469"/>
      <c r="J55" s="469"/>
      <c r="K55" s="310"/>
      <c r="L55" s="298"/>
      <c r="M55" s="298"/>
      <c r="N55" s="298"/>
      <c r="O55" s="299"/>
      <c r="U55" s="308"/>
      <c r="V55" s="308" t="s">
        <v>234</v>
      </c>
      <c r="W55" s="308"/>
      <c r="X55" s="308"/>
      <c r="Y55" s="308"/>
      <c r="Z55" s="308"/>
      <c r="AA55" s="308"/>
      <c r="AB55" s="308"/>
      <c r="AC55" s="308"/>
      <c r="AD55" s="308" t="s">
        <v>78</v>
      </c>
      <c r="AE55" s="308"/>
      <c r="AF55" s="308"/>
      <c r="AG55" s="308"/>
      <c r="AH55" s="175" t="s">
        <v>351</v>
      </c>
      <c r="AI55" s="175" t="s">
        <v>371</v>
      </c>
      <c r="AJ55" s="308"/>
      <c r="AK55" s="308"/>
      <c r="AL55" s="308"/>
      <c r="AM55" s="308"/>
      <c r="AN55" s="308">
        <v>52</v>
      </c>
      <c r="AO55" s="308" t="s">
        <v>135</v>
      </c>
      <c r="AP55" s="308"/>
      <c r="AQ55" t="s">
        <v>460</v>
      </c>
      <c r="AR55" s="308"/>
      <c r="AS55" s="308"/>
      <c r="AT55" s="308"/>
      <c r="AU55" s="308"/>
      <c r="AV55" s="308"/>
      <c r="AW55" s="308"/>
      <c r="AX55" s="308"/>
    </row>
    <row r="56" spans="2:50" s="76" customFormat="1" ht="21" customHeight="1" thickBot="1" x14ac:dyDescent="0.25">
      <c r="B56" s="294"/>
      <c r="C56" s="296"/>
      <c r="D56" s="482">
        <v>2024</v>
      </c>
      <c r="E56" s="125"/>
      <c r="F56" s="125"/>
      <c r="G56" s="126"/>
      <c r="H56" s="459"/>
      <c r="I56" s="469"/>
      <c r="J56" s="469"/>
      <c r="K56" s="310"/>
      <c r="L56" s="298"/>
      <c r="M56" s="298"/>
      <c r="N56" s="298"/>
      <c r="O56" s="299"/>
      <c r="U56" s="308"/>
      <c r="V56" s="308" t="s">
        <v>174</v>
      </c>
      <c r="W56" s="308"/>
      <c r="X56" s="308"/>
      <c r="Y56" s="308"/>
      <c r="Z56" s="308"/>
      <c r="AA56" s="308"/>
      <c r="AB56" s="308"/>
      <c r="AC56" s="308"/>
      <c r="AD56" s="308" t="s">
        <v>79</v>
      </c>
      <c r="AE56" s="308"/>
      <c r="AF56" s="308"/>
      <c r="AG56" s="308"/>
      <c r="AH56" s="175" t="s">
        <v>417</v>
      </c>
      <c r="AI56" s="175" t="s">
        <v>372</v>
      </c>
      <c r="AJ56" s="308"/>
      <c r="AK56" s="308"/>
      <c r="AL56" s="308"/>
      <c r="AM56" s="308"/>
      <c r="AN56" s="308">
        <v>53</v>
      </c>
      <c r="AO56" s="308" t="s">
        <v>140</v>
      </c>
      <c r="AP56" s="308"/>
      <c r="AQ56" t="s">
        <v>461</v>
      </c>
      <c r="AR56" s="308"/>
      <c r="AS56" s="308"/>
      <c r="AT56" s="308"/>
      <c r="AU56" s="308"/>
      <c r="AV56" s="308"/>
      <c r="AW56" s="308"/>
      <c r="AX56" s="308"/>
    </row>
    <row r="57" spans="2:50" s="76" customFormat="1" ht="21" customHeight="1" thickBot="1" x14ac:dyDescent="0.25">
      <c r="B57" s="294"/>
      <c r="C57" s="296"/>
      <c r="D57" s="482">
        <v>2024</v>
      </c>
      <c r="E57" s="125"/>
      <c r="F57" s="125"/>
      <c r="G57" s="126"/>
      <c r="H57" s="458"/>
      <c r="I57" s="469"/>
      <c r="J57" s="469"/>
      <c r="K57" s="310"/>
      <c r="L57" s="298"/>
      <c r="M57" s="298"/>
      <c r="N57" s="298"/>
      <c r="O57" s="299"/>
      <c r="U57" s="308"/>
      <c r="V57" s="308" t="s">
        <v>235</v>
      </c>
      <c r="W57" s="308"/>
      <c r="X57" s="308"/>
      <c r="Y57" s="308"/>
      <c r="Z57" s="308"/>
      <c r="AA57" s="308"/>
      <c r="AB57" s="308"/>
      <c r="AC57" s="308"/>
      <c r="AD57" s="308" t="s">
        <v>80</v>
      </c>
      <c r="AE57" s="308"/>
      <c r="AF57" s="308"/>
      <c r="AG57" s="308"/>
      <c r="AH57" s="175" t="s">
        <v>352</v>
      </c>
      <c r="AI57" s="175" t="s">
        <v>373</v>
      </c>
      <c r="AJ57" s="308"/>
      <c r="AK57" s="308"/>
      <c r="AL57" s="308"/>
      <c r="AM57" s="308"/>
      <c r="AN57" s="308">
        <v>54</v>
      </c>
      <c r="AO57" s="308" t="s">
        <v>479</v>
      </c>
      <c r="AP57" s="308"/>
      <c r="AQ57" t="s">
        <v>102</v>
      </c>
      <c r="AR57" s="308"/>
      <c r="AS57" s="308"/>
      <c r="AT57" s="308"/>
      <c r="AU57" s="308"/>
      <c r="AV57" s="308"/>
      <c r="AW57" s="308"/>
      <c r="AX57" s="308"/>
    </row>
    <row r="58" spans="2:50" s="76" customFormat="1" ht="21" customHeight="1" thickBot="1" x14ac:dyDescent="0.25">
      <c r="B58" s="294"/>
      <c r="C58" s="296"/>
      <c r="D58" s="482">
        <v>2024</v>
      </c>
      <c r="E58" s="125"/>
      <c r="F58" s="125"/>
      <c r="G58" s="126"/>
      <c r="H58" s="458"/>
      <c r="I58" s="469"/>
      <c r="J58" s="469"/>
      <c r="K58" s="310"/>
      <c r="L58" s="298"/>
      <c r="M58" s="298"/>
      <c r="N58" s="298"/>
      <c r="O58" s="299"/>
      <c r="U58" s="308"/>
      <c r="V58" s="308" t="s">
        <v>123</v>
      </c>
      <c r="W58" s="308"/>
      <c r="X58" s="308"/>
      <c r="Y58" s="308"/>
      <c r="Z58" s="308"/>
      <c r="AA58" s="308"/>
      <c r="AB58" s="308"/>
      <c r="AC58" s="308"/>
      <c r="AD58" s="308" t="s">
        <v>81</v>
      </c>
      <c r="AE58" s="308"/>
      <c r="AF58" s="308"/>
      <c r="AG58" s="308"/>
      <c r="AH58" s="308" t="s">
        <v>353</v>
      </c>
      <c r="AI58" s="175" t="s">
        <v>374</v>
      </c>
      <c r="AJ58" s="308"/>
      <c r="AK58" s="308"/>
      <c r="AL58" s="308"/>
      <c r="AM58" s="308"/>
      <c r="AN58" s="308">
        <v>55</v>
      </c>
      <c r="AO58" s="308" t="s">
        <v>455</v>
      </c>
      <c r="AP58" s="308"/>
      <c r="AQ58" t="s">
        <v>589</v>
      </c>
      <c r="AR58" s="308"/>
      <c r="AS58" s="308"/>
      <c r="AT58" s="308"/>
      <c r="AU58" s="308"/>
      <c r="AV58" s="308"/>
      <c r="AW58" s="308"/>
      <c r="AX58" s="308"/>
    </row>
    <row r="59" spans="2:50" s="76" customFormat="1" ht="21" customHeight="1" x14ac:dyDescent="0.25">
      <c r="B59" s="294"/>
      <c r="C59" s="296"/>
      <c r="D59" s="296"/>
      <c r="E59" s="296"/>
      <c r="F59" s="296"/>
      <c r="G59" s="298"/>
      <c r="H59" s="203"/>
      <c r="I59" s="203" t="s">
        <v>179</v>
      </c>
      <c r="J59" s="475">
        <f>SUM(J54:J58)</f>
        <v>0</v>
      </c>
      <c r="K59" s="200"/>
      <c r="L59" s="298"/>
      <c r="M59" s="298"/>
      <c r="N59" s="298"/>
      <c r="O59" s="299"/>
      <c r="U59" s="308"/>
      <c r="V59" s="80" t="s">
        <v>124</v>
      </c>
      <c r="W59" s="308"/>
      <c r="X59" s="308"/>
      <c r="Y59" s="308"/>
      <c r="Z59" s="308"/>
      <c r="AA59" s="308"/>
      <c r="AB59" s="308"/>
      <c r="AC59" s="308"/>
      <c r="AD59" s="80" t="s">
        <v>82</v>
      </c>
      <c r="AE59" s="308"/>
      <c r="AF59" s="308"/>
      <c r="AG59" s="308"/>
      <c r="AH59" s="308" t="s">
        <v>354</v>
      </c>
      <c r="AI59" s="175" t="s">
        <v>419</v>
      </c>
      <c r="AJ59" s="308"/>
      <c r="AK59" s="308"/>
      <c r="AL59" s="308"/>
      <c r="AM59" s="308"/>
      <c r="AN59" s="308">
        <v>56</v>
      </c>
      <c r="AO59" s="308" t="s">
        <v>456</v>
      </c>
      <c r="AP59" s="308"/>
      <c r="AQ59" t="s">
        <v>105</v>
      </c>
      <c r="AR59" s="308"/>
      <c r="AS59" s="308"/>
      <c r="AT59" s="308"/>
      <c r="AU59" s="308"/>
      <c r="AV59" s="308"/>
      <c r="AW59" s="308"/>
      <c r="AX59" s="308"/>
    </row>
    <row r="60" spans="2:50" ht="21" customHeight="1" x14ac:dyDescent="0.2">
      <c r="B60" s="294"/>
      <c r="C60" s="296"/>
      <c r="D60" s="296"/>
      <c r="E60" s="296"/>
      <c r="F60" s="296"/>
      <c r="G60" s="298"/>
      <c r="H60" s="296"/>
      <c r="I60" s="296"/>
      <c r="J60" s="297"/>
      <c r="K60" s="297"/>
      <c r="L60" s="298"/>
      <c r="M60" s="298"/>
      <c r="N60" s="298"/>
      <c r="O60" s="299"/>
      <c r="V60" s="80" t="s">
        <v>126</v>
      </c>
      <c r="AD60" s="80" t="s">
        <v>83</v>
      </c>
      <c r="AH60" s="175" t="s">
        <v>355</v>
      </c>
      <c r="AI60" s="175" t="s">
        <v>375</v>
      </c>
      <c r="AN60" s="80">
        <v>57</v>
      </c>
      <c r="AO60" s="80" t="s">
        <v>90</v>
      </c>
      <c r="AQ60" t="s">
        <v>106</v>
      </c>
    </row>
    <row r="61" spans="2:50" ht="21" customHeight="1" x14ac:dyDescent="0.2">
      <c r="B61" s="294"/>
      <c r="C61" s="298"/>
      <c r="D61" s="298"/>
      <c r="E61" s="298"/>
      <c r="F61" s="298"/>
      <c r="G61" s="298"/>
      <c r="H61" s="298"/>
      <c r="I61" s="298"/>
      <c r="J61" s="304"/>
      <c r="K61" s="304"/>
      <c r="L61" s="298"/>
      <c r="M61" s="298"/>
      <c r="N61" s="298"/>
      <c r="O61" s="299"/>
      <c r="V61" s="80" t="s">
        <v>127</v>
      </c>
      <c r="AD61" s="80" t="s">
        <v>233</v>
      </c>
      <c r="AH61" s="80" t="s">
        <v>356</v>
      </c>
      <c r="AI61" s="175" t="s">
        <v>376</v>
      </c>
      <c r="AN61" s="80">
        <v>58</v>
      </c>
      <c r="AO61" s="80" t="s">
        <v>457</v>
      </c>
      <c r="AQ61" t="s">
        <v>107</v>
      </c>
    </row>
    <row r="62" spans="2:50" ht="21" customHeight="1" thickBot="1" x14ac:dyDescent="0.25">
      <c r="B62" s="311"/>
      <c r="C62" s="312"/>
      <c r="D62" s="312"/>
      <c r="E62" s="312"/>
      <c r="F62" s="312"/>
      <c r="G62" s="312"/>
      <c r="H62" s="312"/>
      <c r="I62" s="312"/>
      <c r="J62" s="313"/>
      <c r="K62" s="313"/>
      <c r="L62" s="312"/>
      <c r="M62" s="312"/>
      <c r="N62" s="312"/>
      <c r="O62" s="314"/>
      <c r="V62" s="80" t="s">
        <v>128</v>
      </c>
      <c r="AD62" s="80" t="s">
        <v>84</v>
      </c>
      <c r="AH62" s="175" t="s">
        <v>357</v>
      </c>
      <c r="AI62" s="175" t="s">
        <v>377</v>
      </c>
      <c r="AN62" s="80">
        <v>59</v>
      </c>
      <c r="AO62" s="80" t="s">
        <v>458</v>
      </c>
      <c r="AQ62" t="s">
        <v>462</v>
      </c>
    </row>
    <row r="63" spans="2:50" ht="21" customHeight="1" thickBot="1" x14ac:dyDescent="0.25">
      <c r="C63" s="76"/>
      <c r="D63" s="76"/>
      <c r="E63" s="76"/>
      <c r="F63" s="76"/>
      <c r="G63" s="76"/>
      <c r="H63" s="76"/>
      <c r="I63" s="76"/>
      <c r="J63" s="315"/>
      <c r="K63" s="315"/>
      <c r="L63" s="76"/>
      <c r="M63" s="76"/>
      <c r="N63" s="76"/>
      <c r="O63" s="76"/>
      <c r="AH63" s="175"/>
      <c r="AI63" s="175"/>
      <c r="AN63" s="80">
        <v>60</v>
      </c>
      <c r="AO63" s="80" t="s">
        <v>459</v>
      </c>
      <c r="AQ63" t="s">
        <v>590</v>
      </c>
    </row>
    <row r="64" spans="2:50" ht="21" customHeight="1" thickBot="1" x14ac:dyDescent="0.25">
      <c r="B64" s="316"/>
      <c r="C64" s="317"/>
      <c r="D64" s="318"/>
      <c r="E64" s="318"/>
      <c r="F64" s="318"/>
      <c r="G64" s="318"/>
      <c r="H64" s="318"/>
      <c r="I64" s="317"/>
      <c r="J64" s="319"/>
      <c r="K64" s="319"/>
      <c r="L64" s="317"/>
      <c r="M64" s="317"/>
      <c r="N64" s="317"/>
      <c r="O64" s="320"/>
      <c r="V64" s="80" t="s">
        <v>129</v>
      </c>
      <c r="AD64" s="80" t="s">
        <v>85</v>
      </c>
      <c r="AH64" s="80" t="s">
        <v>358</v>
      </c>
      <c r="AI64" s="175" t="s">
        <v>379</v>
      </c>
      <c r="AN64" s="80">
        <v>61</v>
      </c>
      <c r="AO64" s="80" t="s">
        <v>460</v>
      </c>
      <c r="AQ64" t="s">
        <v>616</v>
      </c>
    </row>
    <row r="65" spans="2:43" ht="21" customHeight="1" thickBot="1" x14ac:dyDescent="0.3">
      <c r="B65" s="321"/>
      <c r="C65" s="322"/>
      <c r="D65" s="323"/>
      <c r="E65" s="323"/>
      <c r="F65" s="323"/>
      <c r="G65" s="324"/>
      <c r="H65" s="324"/>
      <c r="I65" s="325"/>
      <c r="J65" s="443" t="s">
        <v>574</v>
      </c>
      <c r="K65" s="326"/>
      <c r="L65" s="434" t="s">
        <v>564</v>
      </c>
      <c r="M65" s="560" t="str">
        <f>IF(SUM(J77+J88+J99+J110+J121)=0,"SEM VALORES",SUM(J77+J88+J99+J110+J121))</f>
        <v>SEM VALORES</v>
      </c>
      <c r="N65" s="564"/>
      <c r="O65" s="327"/>
      <c r="V65" s="80" t="s">
        <v>130</v>
      </c>
      <c r="AD65" s="80" t="s">
        <v>86</v>
      </c>
      <c r="AH65" s="80" t="s">
        <v>359</v>
      </c>
      <c r="AI65" s="175" t="s">
        <v>420</v>
      </c>
      <c r="AN65" s="80">
        <v>62</v>
      </c>
      <c r="AO65" s="80" t="s">
        <v>461</v>
      </c>
      <c r="AQ65" t="s">
        <v>464</v>
      </c>
    </row>
    <row r="66" spans="2:43" ht="21" customHeight="1" thickBot="1" x14ac:dyDescent="0.25">
      <c r="B66" s="321"/>
      <c r="C66" s="300" t="s">
        <v>488</v>
      </c>
      <c r="D66" s="300" t="s">
        <v>489</v>
      </c>
      <c r="E66" s="328"/>
      <c r="F66" s="328"/>
      <c r="G66" s="452" t="s">
        <v>490</v>
      </c>
      <c r="H66" s="466">
        <f>H4</f>
        <v>0</v>
      </c>
      <c r="I66" s="325"/>
      <c r="J66" s="288">
        <v>3000</v>
      </c>
      <c r="K66" s="326"/>
      <c r="L66" s="435" t="s">
        <v>566</v>
      </c>
      <c r="M66" s="565"/>
      <c r="N66" s="566"/>
      <c r="O66" s="327"/>
      <c r="V66" s="80" t="s">
        <v>134</v>
      </c>
      <c r="AD66" s="80" t="s">
        <v>87</v>
      </c>
      <c r="AH66" s="175" t="s">
        <v>360</v>
      </c>
      <c r="AI66" s="175" t="s">
        <v>380</v>
      </c>
      <c r="AN66" s="80">
        <v>63</v>
      </c>
      <c r="AO66" s="80" t="s">
        <v>102</v>
      </c>
      <c r="AQ66" t="s">
        <v>591</v>
      </c>
    </row>
    <row r="67" spans="2:43" ht="24.75" customHeight="1" thickBot="1" x14ac:dyDescent="0.25">
      <c r="B67" s="321"/>
      <c r="C67" s="326"/>
      <c r="D67" s="330"/>
      <c r="E67" s="324"/>
      <c r="F67" s="324"/>
      <c r="G67" s="324"/>
      <c r="H67" s="324"/>
      <c r="I67" s="324"/>
      <c r="J67" s="425"/>
      <c r="K67" s="326"/>
      <c r="L67" s="326"/>
      <c r="M67" s="326"/>
      <c r="N67" s="326"/>
      <c r="O67" s="327"/>
      <c r="V67" s="80" t="s">
        <v>135</v>
      </c>
      <c r="AD67" s="80" t="s">
        <v>88</v>
      </c>
      <c r="AH67" s="175" t="s">
        <v>361</v>
      </c>
      <c r="AI67" s="175" t="s">
        <v>381</v>
      </c>
      <c r="AN67" s="80">
        <v>64</v>
      </c>
      <c r="AO67" s="80" t="s">
        <v>589</v>
      </c>
      <c r="AQ67" t="s">
        <v>465</v>
      </c>
    </row>
    <row r="68" spans="2:43" ht="21" customHeight="1" thickBot="1" x14ac:dyDescent="0.3">
      <c r="B68" s="321"/>
      <c r="C68" s="326"/>
      <c r="D68" s="201" t="s">
        <v>7</v>
      </c>
      <c r="E68" s="329" t="s">
        <v>12</v>
      </c>
      <c r="F68" s="577">
        <f>F6</f>
        <v>0</v>
      </c>
      <c r="G68" s="578"/>
      <c r="H68" s="324"/>
      <c r="I68" s="324"/>
      <c r="J68" s="324"/>
      <c r="K68" s="326"/>
      <c r="L68" s="326"/>
      <c r="M68" s="326"/>
      <c r="N68" s="326"/>
      <c r="O68" s="327"/>
      <c r="V68" s="80" t="s">
        <v>136</v>
      </c>
      <c r="AD68" s="80" t="s">
        <v>89</v>
      </c>
      <c r="AH68" s="80" t="s">
        <v>362</v>
      </c>
      <c r="AI68" s="175" t="s">
        <v>382</v>
      </c>
      <c r="AN68" s="80">
        <v>65</v>
      </c>
      <c r="AO68" s="80" t="s">
        <v>104</v>
      </c>
      <c r="AQ68" t="s">
        <v>622</v>
      </c>
    </row>
    <row r="69" spans="2:43" ht="21" customHeight="1" thickBot="1" x14ac:dyDescent="0.35">
      <c r="B69" s="321"/>
      <c r="C69" s="326"/>
      <c r="D69" s="324"/>
      <c r="E69" s="324"/>
      <c r="F69" s="324"/>
      <c r="G69" s="324"/>
      <c r="H69" s="324"/>
      <c r="I69" s="325"/>
      <c r="J69" s="324"/>
      <c r="K69" s="324"/>
      <c r="L69" s="446" t="s">
        <v>556</v>
      </c>
      <c r="M69" s="326"/>
      <c r="N69" s="326"/>
      <c r="O69" s="327"/>
      <c r="V69" s="80" t="s">
        <v>139</v>
      </c>
      <c r="AD69" s="80" t="s">
        <v>90</v>
      </c>
      <c r="AH69" s="175" t="s">
        <v>363</v>
      </c>
      <c r="AI69" s="175" t="s">
        <v>383</v>
      </c>
      <c r="AN69" s="80">
        <v>66</v>
      </c>
      <c r="AO69" s="80" t="s">
        <v>105</v>
      </c>
      <c r="AQ69" t="s">
        <v>619</v>
      </c>
    </row>
    <row r="70" spans="2:43" ht="21" customHeight="1" x14ac:dyDescent="0.2">
      <c r="B70" s="321"/>
      <c r="C70" s="326"/>
      <c r="D70" s="530" t="s">
        <v>4</v>
      </c>
      <c r="E70" s="535" t="s">
        <v>262</v>
      </c>
      <c r="F70" s="575" t="s">
        <v>5</v>
      </c>
      <c r="G70" s="575" t="s">
        <v>543</v>
      </c>
      <c r="H70" s="535" t="s">
        <v>148</v>
      </c>
      <c r="I70" s="535" t="s">
        <v>263</v>
      </c>
      <c r="J70" s="535" t="s">
        <v>13</v>
      </c>
      <c r="K70" s="326"/>
      <c r="L70" s="567"/>
      <c r="M70" s="512"/>
      <c r="N70" s="512"/>
      <c r="O70" s="327"/>
      <c r="V70" s="80" t="s">
        <v>142</v>
      </c>
      <c r="AD70" s="80" t="s">
        <v>91</v>
      </c>
      <c r="AH70" s="175" t="s">
        <v>364</v>
      </c>
      <c r="AI70" s="175" t="s">
        <v>384</v>
      </c>
      <c r="AN70" s="80">
        <v>67</v>
      </c>
      <c r="AO70" s="80" t="s">
        <v>106</v>
      </c>
      <c r="AQ70" t="s">
        <v>620</v>
      </c>
    </row>
    <row r="71" spans="2:43" ht="21" customHeight="1" thickBot="1" x14ac:dyDescent="0.25">
      <c r="B71" s="321"/>
      <c r="C71" s="326"/>
      <c r="D71" s="531"/>
      <c r="E71" s="536"/>
      <c r="F71" s="576"/>
      <c r="G71" s="576"/>
      <c r="H71" s="536"/>
      <c r="I71" s="549"/>
      <c r="J71" s="549"/>
      <c r="K71" s="326"/>
      <c r="L71" s="513"/>
      <c r="M71" s="514"/>
      <c r="N71" s="514"/>
      <c r="O71" s="327"/>
      <c r="V71" s="80" t="s">
        <v>144</v>
      </c>
      <c r="AD71" s="80" t="s">
        <v>92</v>
      </c>
      <c r="AH71" s="175" t="s">
        <v>418</v>
      </c>
      <c r="AI71" s="175" t="s">
        <v>385</v>
      </c>
      <c r="AN71" s="80">
        <v>68</v>
      </c>
      <c r="AO71" s="80" t="s">
        <v>107</v>
      </c>
      <c r="AQ71" t="s">
        <v>636</v>
      </c>
    </row>
    <row r="72" spans="2:43" ht="21" customHeight="1" thickBot="1" x14ac:dyDescent="0.25">
      <c r="B72" s="321"/>
      <c r="C72" s="326"/>
      <c r="D72" s="482">
        <v>2025</v>
      </c>
      <c r="E72" s="125"/>
      <c r="F72" s="126"/>
      <c r="G72" s="126"/>
      <c r="H72" s="332" t="str">
        <f>IF(G72="SIM",$J$66,IFERROR(TABELA_SECA_EDIA!U2,"--"))</f>
        <v>--</v>
      </c>
      <c r="I72" s="457"/>
      <c r="J72" s="333" t="str">
        <f>IFERROR(I72*H72,"--")</f>
        <v>--</v>
      </c>
      <c r="K72" s="326"/>
      <c r="L72" s="513"/>
      <c r="M72" s="514"/>
      <c r="N72" s="514"/>
      <c r="O72" s="327"/>
      <c r="V72" s="80" t="s">
        <v>145</v>
      </c>
      <c r="AD72" s="80" t="s">
        <v>93</v>
      </c>
      <c r="AH72" s="175" t="s">
        <v>365</v>
      </c>
      <c r="AI72" s="175" t="s">
        <v>387</v>
      </c>
      <c r="AN72" s="80">
        <v>69</v>
      </c>
      <c r="AO72" s="80" t="s">
        <v>462</v>
      </c>
      <c r="AQ72" t="s">
        <v>637</v>
      </c>
    </row>
    <row r="73" spans="2:43" ht="21" customHeight="1" thickBot="1" x14ac:dyDescent="0.25">
      <c r="B73" s="321"/>
      <c r="C73" s="326"/>
      <c r="D73" s="482">
        <v>2025</v>
      </c>
      <c r="E73" s="125"/>
      <c r="F73" s="126"/>
      <c r="G73" s="126"/>
      <c r="H73" s="332" t="str">
        <f>IF(G73="SIM",$J$66,IFERROR(TABELA_SECA_EDIA!U3,"--"))</f>
        <v>--</v>
      </c>
      <c r="I73" s="457"/>
      <c r="J73" s="333" t="str">
        <f>IFERROR(I73*H73,"--")</f>
        <v>--</v>
      </c>
      <c r="K73" s="326"/>
      <c r="L73" s="513"/>
      <c r="M73" s="514"/>
      <c r="N73" s="514"/>
      <c r="O73" s="327"/>
      <c r="V73" s="80" t="s">
        <v>146</v>
      </c>
      <c r="AD73" s="80" t="s">
        <v>94</v>
      </c>
      <c r="AH73" s="175" t="s">
        <v>366</v>
      </c>
      <c r="AI73" s="175" t="s">
        <v>388</v>
      </c>
      <c r="AN73" s="80">
        <v>70</v>
      </c>
      <c r="AO73" s="80" t="s">
        <v>590</v>
      </c>
      <c r="AQ73" t="s">
        <v>621</v>
      </c>
    </row>
    <row r="74" spans="2:43" ht="21" customHeight="1" thickBot="1" x14ac:dyDescent="0.25">
      <c r="B74" s="321"/>
      <c r="C74" s="326"/>
      <c r="D74" s="482">
        <v>2025</v>
      </c>
      <c r="E74" s="125"/>
      <c r="F74" s="126"/>
      <c r="G74" s="126"/>
      <c r="H74" s="332" t="str">
        <f>IF(G74="SIM",$J$66,IFERROR(TABELA_SECA_EDIA!U4,"--"))</f>
        <v>--</v>
      </c>
      <c r="I74" s="457"/>
      <c r="J74" s="333" t="str">
        <f t="shared" ref="J74:J76" si="0">IFERROR(I74*H74,"--")</f>
        <v>--</v>
      </c>
      <c r="K74" s="326"/>
      <c r="L74" s="513"/>
      <c r="M74" s="514"/>
      <c r="N74" s="514"/>
      <c r="O74" s="327"/>
      <c r="AD74" s="80" t="s">
        <v>95</v>
      </c>
      <c r="AH74" s="175" t="s">
        <v>367</v>
      </c>
      <c r="AI74" s="175" t="s">
        <v>390</v>
      </c>
      <c r="AN74" s="80">
        <v>71</v>
      </c>
      <c r="AO74" s="80" t="s">
        <v>463</v>
      </c>
      <c r="AQ74" t="s">
        <v>472</v>
      </c>
    </row>
    <row r="75" spans="2:43" ht="21" customHeight="1" thickBot="1" x14ac:dyDescent="0.25">
      <c r="B75" s="321"/>
      <c r="C75" s="326"/>
      <c r="D75" s="482">
        <v>2025</v>
      </c>
      <c r="E75" s="125"/>
      <c r="F75" s="126"/>
      <c r="G75" s="126"/>
      <c r="H75" s="332" t="str">
        <f>IF(G75="SIM",$J$66,IFERROR(TABELA_SECA_EDIA!U5,"--"))</f>
        <v>--</v>
      </c>
      <c r="I75" s="457"/>
      <c r="J75" s="333" t="str">
        <f t="shared" si="0"/>
        <v>--</v>
      </c>
      <c r="K75" s="326"/>
      <c r="L75" s="513"/>
      <c r="M75" s="514"/>
      <c r="N75" s="514"/>
      <c r="O75" s="327"/>
      <c r="AD75" s="80" t="s">
        <v>96</v>
      </c>
      <c r="AH75" s="175" t="s">
        <v>368</v>
      </c>
      <c r="AI75" s="175" t="s">
        <v>391</v>
      </c>
      <c r="AN75" s="80">
        <v>72</v>
      </c>
      <c r="AO75" s="80" t="s">
        <v>464</v>
      </c>
      <c r="AQ75" t="s">
        <v>473</v>
      </c>
    </row>
    <row r="76" spans="2:43" ht="21" customHeight="1" thickBot="1" x14ac:dyDescent="0.25">
      <c r="B76" s="321"/>
      <c r="C76" s="326"/>
      <c r="D76" s="482">
        <v>2025</v>
      </c>
      <c r="E76" s="125"/>
      <c r="F76" s="126"/>
      <c r="G76" s="126"/>
      <c r="H76" s="332" t="str">
        <f>IF(G76="SIM",$J$66,IFERROR(TABELA_SECA_EDIA!U6,"--"))</f>
        <v>--</v>
      </c>
      <c r="I76" s="457"/>
      <c r="J76" s="333" t="str">
        <f t="shared" si="0"/>
        <v>--</v>
      </c>
      <c r="K76" s="326"/>
      <c r="L76" s="513"/>
      <c r="M76" s="514"/>
      <c r="N76" s="514"/>
      <c r="O76" s="327"/>
      <c r="AD76" s="80" t="s">
        <v>97</v>
      </c>
      <c r="AH76" s="175" t="s">
        <v>369</v>
      </c>
      <c r="AI76" s="175" t="s">
        <v>392</v>
      </c>
      <c r="AN76" s="80">
        <v>73</v>
      </c>
      <c r="AO76" s="80" t="s">
        <v>111</v>
      </c>
      <c r="AQ76" t="s">
        <v>594</v>
      </c>
    </row>
    <row r="77" spans="2:43" ht="21" customHeight="1" x14ac:dyDescent="0.25">
      <c r="B77" s="321"/>
      <c r="C77" s="326"/>
      <c r="D77" s="324"/>
      <c r="E77" s="324"/>
      <c r="F77" s="324"/>
      <c r="G77" s="324"/>
      <c r="H77" s="324"/>
      <c r="I77" s="204" t="s">
        <v>179</v>
      </c>
      <c r="J77" s="75">
        <f>SUM(J72:J76)</f>
        <v>0</v>
      </c>
      <c r="K77" s="326"/>
      <c r="L77" s="513"/>
      <c r="M77" s="514"/>
      <c r="N77" s="514"/>
      <c r="O77" s="327"/>
      <c r="AD77" s="80" t="s">
        <v>98</v>
      </c>
      <c r="AH77" s="175" t="s">
        <v>370</v>
      </c>
      <c r="AI77" s="175" t="s">
        <v>393</v>
      </c>
      <c r="AN77" s="80">
        <v>74</v>
      </c>
      <c r="AO77" s="80" t="s">
        <v>591</v>
      </c>
      <c r="AQ77" t="s">
        <v>118</v>
      </c>
    </row>
    <row r="78" spans="2:43" ht="21" customHeight="1" thickBot="1" x14ac:dyDescent="0.25">
      <c r="B78" s="321"/>
      <c r="C78" s="326"/>
      <c r="D78" s="324"/>
      <c r="E78" s="324"/>
      <c r="F78" s="324"/>
      <c r="G78" s="324"/>
      <c r="H78" s="324"/>
      <c r="I78" s="325"/>
      <c r="J78" s="326"/>
      <c r="K78" s="326"/>
      <c r="L78" s="513"/>
      <c r="M78" s="514"/>
      <c r="N78" s="514"/>
      <c r="O78" s="327"/>
      <c r="AD78" s="80" t="s">
        <v>99</v>
      </c>
      <c r="AH78" s="175" t="s">
        <v>371</v>
      </c>
      <c r="AI78" s="175" t="s">
        <v>394</v>
      </c>
      <c r="AN78" s="80">
        <v>75</v>
      </c>
      <c r="AO78" s="80" t="s">
        <v>465</v>
      </c>
      <c r="AQ78" t="s">
        <v>638</v>
      </c>
    </row>
    <row r="79" spans="2:43" ht="21" customHeight="1" thickBot="1" x14ac:dyDescent="0.3">
      <c r="B79" s="321"/>
      <c r="C79" s="326"/>
      <c r="D79" s="201" t="s">
        <v>8</v>
      </c>
      <c r="E79" s="329" t="s">
        <v>12</v>
      </c>
      <c r="F79" s="577">
        <f>F17</f>
        <v>0</v>
      </c>
      <c r="G79" s="578"/>
      <c r="H79" s="335"/>
      <c r="I79" s="331"/>
      <c r="J79" s="326"/>
      <c r="K79" s="326"/>
      <c r="L79" s="513"/>
      <c r="M79" s="514"/>
      <c r="N79" s="514"/>
      <c r="O79" s="327"/>
      <c r="AD79" s="80" t="s">
        <v>100</v>
      </c>
      <c r="AH79" s="175" t="s">
        <v>372</v>
      </c>
      <c r="AI79" s="175" t="s">
        <v>398</v>
      </c>
      <c r="AN79" s="80">
        <v>76</v>
      </c>
      <c r="AO79" s="80" t="s">
        <v>592</v>
      </c>
      <c r="AQ79" t="s">
        <v>121</v>
      </c>
    </row>
    <row r="80" spans="2:43" ht="21" customHeight="1" thickBot="1" x14ac:dyDescent="0.25">
      <c r="B80" s="321"/>
      <c r="C80" s="326"/>
      <c r="D80" s="324"/>
      <c r="E80" s="324"/>
      <c r="F80" s="324"/>
      <c r="G80" s="324"/>
      <c r="H80" s="324"/>
      <c r="I80" s="325"/>
      <c r="J80" s="326"/>
      <c r="K80" s="326"/>
      <c r="L80" s="513"/>
      <c r="M80" s="514"/>
      <c r="N80" s="514"/>
      <c r="O80" s="327"/>
      <c r="AD80" s="80" t="s">
        <v>101</v>
      </c>
      <c r="AH80" s="175" t="s">
        <v>373</v>
      </c>
      <c r="AI80" s="175" t="s">
        <v>399</v>
      </c>
      <c r="AN80" s="80">
        <v>77</v>
      </c>
      <c r="AO80" s="80" t="s">
        <v>593</v>
      </c>
      <c r="AQ80" t="s">
        <v>123</v>
      </c>
    </row>
    <row r="81" spans="2:43" ht="21" customHeight="1" x14ac:dyDescent="0.2">
      <c r="B81" s="321"/>
      <c r="C81" s="326"/>
      <c r="D81" s="530" t="s">
        <v>4</v>
      </c>
      <c r="E81" s="535" t="s">
        <v>262</v>
      </c>
      <c r="F81" s="575" t="s">
        <v>5</v>
      </c>
      <c r="G81" s="535" t="s">
        <v>543</v>
      </c>
      <c r="H81" s="535" t="s">
        <v>148</v>
      </c>
      <c r="I81" s="535" t="s">
        <v>263</v>
      </c>
      <c r="J81" s="535" t="s">
        <v>13</v>
      </c>
      <c r="K81" s="326"/>
      <c r="L81" s="513"/>
      <c r="M81" s="514"/>
      <c r="N81" s="514"/>
      <c r="O81" s="327"/>
      <c r="AD81" s="80" t="s">
        <v>102</v>
      </c>
      <c r="AH81" s="175" t="s">
        <v>374</v>
      </c>
      <c r="AI81" s="175" t="s">
        <v>423</v>
      </c>
      <c r="AN81" s="80">
        <v>78</v>
      </c>
      <c r="AO81" s="80" t="s">
        <v>467</v>
      </c>
      <c r="AQ81" t="s">
        <v>474</v>
      </c>
    </row>
    <row r="82" spans="2:43" ht="21" customHeight="1" thickBot="1" x14ac:dyDescent="0.25">
      <c r="B82" s="321"/>
      <c r="C82" s="326"/>
      <c r="D82" s="531"/>
      <c r="E82" s="536"/>
      <c r="F82" s="582"/>
      <c r="G82" s="536"/>
      <c r="H82" s="536"/>
      <c r="I82" s="549"/>
      <c r="J82" s="537"/>
      <c r="K82" s="326"/>
      <c r="L82" s="513"/>
      <c r="M82" s="514"/>
      <c r="N82" s="514"/>
      <c r="O82" s="327"/>
      <c r="AD82" s="80" t="s">
        <v>103</v>
      </c>
      <c r="AH82" s="175" t="s">
        <v>419</v>
      </c>
      <c r="AI82" s="175" t="s">
        <v>400</v>
      </c>
      <c r="AN82" s="80">
        <v>79</v>
      </c>
      <c r="AO82" s="80" t="s">
        <v>468</v>
      </c>
      <c r="AQ82" t="s">
        <v>596</v>
      </c>
    </row>
    <row r="83" spans="2:43" ht="21" customHeight="1" thickBot="1" x14ac:dyDescent="0.25">
      <c r="B83" s="321"/>
      <c r="C83" s="326"/>
      <c r="D83" s="482">
        <v>2025</v>
      </c>
      <c r="E83" s="125"/>
      <c r="F83" s="126"/>
      <c r="G83" s="126"/>
      <c r="H83" s="332" t="str">
        <f>IF(G83="SIM",$J$66,IFERROR(TABELA_SECA_EDIA!U7,"--"))</f>
        <v>--</v>
      </c>
      <c r="I83" s="457"/>
      <c r="J83" s="333" t="str">
        <f>IFERROR(I83*H83,"--")</f>
        <v>--</v>
      </c>
      <c r="K83" s="326"/>
      <c r="L83" s="513"/>
      <c r="M83" s="514"/>
      <c r="N83" s="514"/>
      <c r="O83" s="327"/>
      <c r="P83" s="76"/>
      <c r="AD83" s="80" t="s">
        <v>104</v>
      </c>
      <c r="AH83" s="175" t="s">
        <v>375</v>
      </c>
      <c r="AI83" s="175" t="s">
        <v>401</v>
      </c>
      <c r="AN83" s="80">
        <v>80</v>
      </c>
      <c r="AO83" s="80" t="s">
        <v>469</v>
      </c>
      <c r="AQ83" t="s">
        <v>476</v>
      </c>
    </row>
    <row r="84" spans="2:43" ht="21" customHeight="1" thickBot="1" x14ac:dyDescent="0.25">
      <c r="B84" s="321"/>
      <c r="C84" s="326"/>
      <c r="D84" s="482">
        <v>2025</v>
      </c>
      <c r="E84" s="125"/>
      <c r="F84" s="126"/>
      <c r="G84" s="126"/>
      <c r="H84" s="332" t="str">
        <f>IF(G84="SIM",$J$66,IFERROR(TABELA_SECA_EDIA!U8,"--"))</f>
        <v>--</v>
      </c>
      <c r="I84" s="457"/>
      <c r="J84" s="333" t="str">
        <f>IFERROR(I84*H84,"--")</f>
        <v>--</v>
      </c>
      <c r="K84" s="326"/>
      <c r="L84" s="513"/>
      <c r="M84" s="514"/>
      <c r="N84" s="514"/>
      <c r="O84" s="327"/>
      <c r="P84" s="76"/>
      <c r="AD84" s="80" t="s">
        <v>105</v>
      </c>
      <c r="AH84" s="175" t="s">
        <v>376</v>
      </c>
      <c r="AI84" s="175" t="s">
        <v>424</v>
      </c>
      <c r="AN84" s="80">
        <v>81</v>
      </c>
      <c r="AO84" s="80" t="s">
        <v>470</v>
      </c>
      <c r="AQ84" t="s">
        <v>639</v>
      </c>
    </row>
    <row r="85" spans="2:43" ht="21" customHeight="1" thickBot="1" x14ac:dyDescent="0.25">
      <c r="B85" s="321"/>
      <c r="C85" s="326"/>
      <c r="D85" s="482">
        <v>2025</v>
      </c>
      <c r="E85" s="125"/>
      <c r="F85" s="126"/>
      <c r="G85" s="126"/>
      <c r="H85" s="332" t="str">
        <f>IF(G85="SIM",$J$66,IFERROR(TABELA_SECA_EDIA!U9,"--"))</f>
        <v>--</v>
      </c>
      <c r="I85" s="457"/>
      <c r="J85" s="333" t="str">
        <f t="shared" ref="J85:J87" si="1">IFERROR(I85*H85,"--")</f>
        <v>--</v>
      </c>
      <c r="K85" s="326"/>
      <c r="L85" s="513"/>
      <c r="M85" s="514"/>
      <c r="N85" s="514"/>
      <c r="O85" s="327"/>
      <c r="P85" s="76"/>
      <c r="AD85" s="80" t="s">
        <v>106</v>
      </c>
      <c r="AH85" s="175" t="s">
        <v>377</v>
      </c>
      <c r="AI85" s="175" t="s">
        <v>402</v>
      </c>
      <c r="AN85" s="80">
        <v>82</v>
      </c>
      <c r="AO85" s="80" t="s">
        <v>471</v>
      </c>
      <c r="AQ85" t="s">
        <v>481</v>
      </c>
    </row>
    <row r="86" spans="2:43" ht="21" customHeight="1" thickBot="1" x14ac:dyDescent="0.25">
      <c r="B86" s="321"/>
      <c r="C86" s="326"/>
      <c r="D86" s="482">
        <v>2025</v>
      </c>
      <c r="E86" s="125"/>
      <c r="F86" s="126"/>
      <c r="G86" s="126"/>
      <c r="H86" s="332" t="str">
        <f>IF(G86="SIM",$J$66,IFERROR(TABELA_SECA_EDIA!U10,"--"))</f>
        <v>--</v>
      </c>
      <c r="I86" s="457"/>
      <c r="J86" s="333" t="str">
        <f t="shared" si="1"/>
        <v>--</v>
      </c>
      <c r="K86" s="326"/>
      <c r="L86" s="513"/>
      <c r="M86" s="514"/>
      <c r="N86" s="514"/>
      <c r="O86" s="327"/>
      <c r="P86" s="76"/>
      <c r="AD86" s="80" t="s">
        <v>107</v>
      </c>
      <c r="AH86" s="80" t="s">
        <v>378</v>
      </c>
      <c r="AI86" s="175" t="s">
        <v>403</v>
      </c>
      <c r="AN86" s="80">
        <v>83</v>
      </c>
      <c r="AO86" s="80" t="s">
        <v>472</v>
      </c>
      <c r="AQ86" t="s">
        <v>482</v>
      </c>
    </row>
    <row r="87" spans="2:43" ht="21" customHeight="1" thickBot="1" x14ac:dyDescent="0.25">
      <c r="B87" s="321"/>
      <c r="C87" s="326"/>
      <c r="D87" s="482">
        <v>2025</v>
      </c>
      <c r="E87" s="125"/>
      <c r="F87" s="126"/>
      <c r="G87" s="126"/>
      <c r="H87" s="332" t="str">
        <f>IF(G87="SIM",$J$66,IFERROR(TABELA_SECA_EDIA!U11,"--"))</f>
        <v>--</v>
      </c>
      <c r="I87" s="457"/>
      <c r="J87" s="333" t="str">
        <f t="shared" si="1"/>
        <v>--</v>
      </c>
      <c r="K87" s="326"/>
      <c r="L87" s="513"/>
      <c r="M87" s="514"/>
      <c r="N87" s="514"/>
      <c r="O87" s="327"/>
      <c r="P87" s="76"/>
      <c r="AD87" s="80" t="s">
        <v>108</v>
      </c>
      <c r="AH87" s="175" t="s">
        <v>379</v>
      </c>
      <c r="AI87" s="175" t="s">
        <v>405</v>
      </c>
      <c r="AN87" s="80">
        <v>84</v>
      </c>
      <c r="AO87" s="80" t="s">
        <v>473</v>
      </c>
      <c r="AQ87" t="s">
        <v>143</v>
      </c>
    </row>
    <row r="88" spans="2:43" ht="21" customHeight="1" x14ac:dyDescent="0.25">
      <c r="B88" s="321"/>
      <c r="C88" s="326"/>
      <c r="D88" s="324"/>
      <c r="E88" s="324"/>
      <c r="F88" s="324"/>
      <c r="G88" s="324"/>
      <c r="H88" s="324"/>
      <c r="I88" s="204" t="s">
        <v>179</v>
      </c>
      <c r="J88" s="473">
        <f>SUM(J83:J87)</f>
        <v>0</v>
      </c>
      <c r="K88" s="326"/>
      <c r="L88" s="513"/>
      <c r="M88" s="514"/>
      <c r="N88" s="514"/>
      <c r="O88" s="327"/>
      <c r="P88" s="76"/>
      <c r="AD88" s="80" t="s">
        <v>109</v>
      </c>
      <c r="AH88" s="175" t="s">
        <v>420</v>
      </c>
      <c r="AI88" s="175" t="s">
        <v>407</v>
      </c>
      <c r="AN88" s="80">
        <v>85</v>
      </c>
      <c r="AO88" s="80" t="s">
        <v>594</v>
      </c>
      <c r="AQ88" t="s">
        <v>483</v>
      </c>
    </row>
    <row r="89" spans="2:43" ht="21" customHeight="1" thickBot="1" x14ac:dyDescent="0.25">
      <c r="B89" s="321"/>
      <c r="C89" s="326"/>
      <c r="D89" s="324"/>
      <c r="E89" s="324"/>
      <c r="F89" s="324"/>
      <c r="G89" s="324"/>
      <c r="H89" s="324"/>
      <c r="I89" s="325"/>
      <c r="J89" s="326"/>
      <c r="K89" s="326"/>
      <c r="L89" s="326"/>
      <c r="M89" s="326"/>
      <c r="N89" s="326"/>
      <c r="O89" s="327"/>
      <c r="P89" s="76"/>
      <c r="AD89" s="80" t="s">
        <v>110</v>
      </c>
      <c r="AH89" s="175" t="s">
        <v>380</v>
      </c>
      <c r="AI89" s="175" t="s">
        <v>408</v>
      </c>
      <c r="AN89" s="80">
        <v>86</v>
      </c>
      <c r="AO89" s="80" t="s">
        <v>174</v>
      </c>
      <c r="AQ89" t="s">
        <v>484</v>
      </c>
    </row>
    <row r="90" spans="2:43" ht="21" customHeight="1" thickBot="1" x14ac:dyDescent="0.3">
      <c r="B90" s="321"/>
      <c r="C90" s="326"/>
      <c r="D90" s="201" t="s">
        <v>9</v>
      </c>
      <c r="E90" s="329" t="s">
        <v>12</v>
      </c>
      <c r="F90" s="577">
        <f>F28</f>
        <v>0</v>
      </c>
      <c r="G90" s="578"/>
      <c r="H90" s="335"/>
      <c r="I90" s="331"/>
      <c r="J90" s="326"/>
      <c r="K90" s="326"/>
      <c r="L90" s="326"/>
      <c r="M90" s="326"/>
      <c r="N90" s="326"/>
      <c r="O90" s="327"/>
      <c r="P90" s="76"/>
      <c r="AD90" s="80" t="s">
        <v>111</v>
      </c>
      <c r="AH90" s="175" t="s">
        <v>381</v>
      </c>
      <c r="AN90" s="80">
        <v>87</v>
      </c>
      <c r="AO90" s="80" t="s">
        <v>595</v>
      </c>
      <c r="AQ90" t="s">
        <v>602</v>
      </c>
    </row>
    <row r="91" spans="2:43" ht="21" customHeight="1" thickBot="1" x14ac:dyDescent="0.25">
      <c r="B91" s="321"/>
      <c r="C91" s="326"/>
      <c r="D91" s="324"/>
      <c r="E91" s="324"/>
      <c r="F91" s="324"/>
      <c r="G91" s="324"/>
      <c r="H91" s="324"/>
      <c r="I91" s="325"/>
      <c r="J91" s="326"/>
      <c r="K91" s="326"/>
      <c r="L91" s="326"/>
      <c r="M91" s="326"/>
      <c r="N91" s="326"/>
      <c r="O91" s="327"/>
      <c r="AD91" s="80" t="s">
        <v>171</v>
      </c>
      <c r="AH91" s="175" t="s">
        <v>382</v>
      </c>
      <c r="AN91" s="80">
        <v>88</v>
      </c>
      <c r="AO91" s="80" t="s">
        <v>118</v>
      </c>
    </row>
    <row r="92" spans="2:43" ht="21" customHeight="1" x14ac:dyDescent="0.2">
      <c r="B92" s="321"/>
      <c r="C92" s="326"/>
      <c r="D92" s="530" t="s">
        <v>4</v>
      </c>
      <c r="E92" s="535" t="s">
        <v>262</v>
      </c>
      <c r="F92" s="575" t="s">
        <v>5</v>
      </c>
      <c r="G92" s="575" t="s">
        <v>543</v>
      </c>
      <c r="H92" s="535" t="s">
        <v>148</v>
      </c>
      <c r="I92" s="571" t="s">
        <v>263</v>
      </c>
      <c r="J92" s="535" t="s">
        <v>13</v>
      </c>
      <c r="K92" s="326"/>
      <c r="L92" s="326"/>
      <c r="M92" s="326"/>
      <c r="N92" s="326"/>
      <c r="O92" s="327"/>
      <c r="AD92" s="80" t="s">
        <v>172</v>
      </c>
      <c r="AH92" s="175" t="s">
        <v>383</v>
      </c>
      <c r="AN92" s="80">
        <v>89</v>
      </c>
      <c r="AO92" s="80" t="s">
        <v>120</v>
      </c>
    </row>
    <row r="93" spans="2:43" ht="21" customHeight="1" thickBot="1" x14ac:dyDescent="0.25">
      <c r="B93" s="321"/>
      <c r="C93" s="326"/>
      <c r="D93" s="531"/>
      <c r="E93" s="536"/>
      <c r="F93" s="576"/>
      <c r="G93" s="576"/>
      <c r="H93" s="536"/>
      <c r="I93" s="572"/>
      <c r="J93" s="549"/>
      <c r="K93" s="326"/>
      <c r="L93" s="326"/>
      <c r="M93" s="326"/>
      <c r="N93" s="326"/>
      <c r="O93" s="327"/>
      <c r="AD93" s="80" t="s">
        <v>112</v>
      </c>
      <c r="AH93" s="80" t="s">
        <v>421</v>
      </c>
      <c r="AN93" s="80">
        <v>90</v>
      </c>
      <c r="AO93" s="80" t="s">
        <v>121</v>
      </c>
    </row>
    <row r="94" spans="2:43" ht="21" customHeight="1" thickBot="1" x14ac:dyDescent="0.25">
      <c r="B94" s="321"/>
      <c r="C94" s="326"/>
      <c r="D94" s="482">
        <v>2025</v>
      </c>
      <c r="E94" s="125"/>
      <c r="F94" s="126"/>
      <c r="G94" s="126"/>
      <c r="H94" s="332" t="str">
        <f>IF(G94="SIM",$J$66,IFERROR(TABELA_SECA_EDIA!U12,"--"))</f>
        <v>--</v>
      </c>
      <c r="I94" s="457"/>
      <c r="J94" s="333" t="str">
        <f>IFERROR(I94*H94,"--")</f>
        <v>--</v>
      </c>
      <c r="K94" s="326"/>
      <c r="L94" s="326"/>
      <c r="M94" s="326"/>
      <c r="N94" s="326"/>
      <c r="O94" s="327"/>
      <c r="P94" s="76"/>
      <c r="AD94" s="80" t="s">
        <v>113</v>
      </c>
      <c r="AH94" s="175" t="s">
        <v>384</v>
      </c>
      <c r="AN94" s="80">
        <v>91</v>
      </c>
      <c r="AO94" s="80" t="s">
        <v>123</v>
      </c>
    </row>
    <row r="95" spans="2:43" ht="21" customHeight="1" thickBot="1" x14ac:dyDescent="0.25">
      <c r="B95" s="321"/>
      <c r="C95" s="326"/>
      <c r="D95" s="482">
        <v>2025</v>
      </c>
      <c r="E95" s="125"/>
      <c r="F95" s="126"/>
      <c r="G95" s="126"/>
      <c r="H95" s="332" t="str">
        <f>IF(G95="SIM",$J$66,IFERROR(TABELA_SECA_EDIA!U13,"--"))</f>
        <v>--</v>
      </c>
      <c r="I95" s="457"/>
      <c r="J95" s="333" t="str">
        <f>IFERROR(I95*H95,"--")</f>
        <v>--</v>
      </c>
      <c r="K95" s="326"/>
      <c r="L95" s="326"/>
      <c r="M95" s="326"/>
      <c r="N95" s="326"/>
      <c r="O95" s="327"/>
      <c r="P95" s="76"/>
      <c r="AD95" s="80" t="s">
        <v>114</v>
      </c>
      <c r="AH95" s="175" t="s">
        <v>385</v>
      </c>
      <c r="AN95" s="80">
        <v>92</v>
      </c>
      <c r="AO95" s="80" t="s">
        <v>474</v>
      </c>
    </row>
    <row r="96" spans="2:43" ht="21" customHeight="1" thickBot="1" x14ac:dyDescent="0.25">
      <c r="B96" s="321"/>
      <c r="C96" s="326"/>
      <c r="D96" s="482">
        <v>2025</v>
      </c>
      <c r="E96" s="125"/>
      <c r="F96" s="126"/>
      <c r="G96" s="126"/>
      <c r="H96" s="332" t="str">
        <f>IF(G96="SIM",$J$66,IFERROR(TABELA_SECA_EDIA!U14,"--"))</f>
        <v>--</v>
      </c>
      <c r="I96" s="457"/>
      <c r="J96" s="333" t="str">
        <f t="shared" ref="J96:J98" si="2">IFERROR(I96*H96,"--")</f>
        <v>--</v>
      </c>
      <c r="K96" s="326"/>
      <c r="L96" s="326"/>
      <c r="M96" s="326"/>
      <c r="N96" s="326"/>
      <c r="O96" s="327"/>
      <c r="P96" s="76"/>
      <c r="AD96" s="80" t="s">
        <v>234</v>
      </c>
      <c r="AH96" s="80" t="s">
        <v>386</v>
      </c>
      <c r="AN96" s="80">
        <v>93</v>
      </c>
      <c r="AO96" s="80" t="s">
        <v>596</v>
      </c>
    </row>
    <row r="97" spans="2:41" ht="21" customHeight="1" thickBot="1" x14ac:dyDescent="0.25">
      <c r="B97" s="321"/>
      <c r="C97" s="326"/>
      <c r="D97" s="482">
        <v>2025</v>
      </c>
      <c r="E97" s="125"/>
      <c r="F97" s="126"/>
      <c r="G97" s="126"/>
      <c r="H97" s="332" t="str">
        <f>IF(G97="SIM",$J$66,IFERROR(TABELA_SECA_EDIA!U15,"--"))</f>
        <v>--</v>
      </c>
      <c r="I97" s="457"/>
      <c r="J97" s="333" t="str">
        <f t="shared" si="2"/>
        <v>--</v>
      </c>
      <c r="K97" s="326"/>
      <c r="L97" s="326"/>
      <c r="M97" s="326"/>
      <c r="N97" s="326"/>
      <c r="O97" s="327"/>
      <c r="P97" s="76"/>
      <c r="AD97" s="80" t="s">
        <v>116</v>
      </c>
      <c r="AH97" s="175" t="s">
        <v>387</v>
      </c>
      <c r="AN97" s="80">
        <v>94</v>
      </c>
      <c r="AO97" s="80" t="s">
        <v>597</v>
      </c>
    </row>
    <row r="98" spans="2:41" ht="21" customHeight="1" thickBot="1" x14ac:dyDescent="0.25">
      <c r="B98" s="321"/>
      <c r="C98" s="326"/>
      <c r="D98" s="482">
        <v>2025</v>
      </c>
      <c r="E98" s="125"/>
      <c r="F98" s="126"/>
      <c r="G98" s="126"/>
      <c r="H98" s="332" t="str">
        <f>IF(G98="SIM",$J$66,IFERROR(TABELA_SECA_EDIA!U16,"--"))</f>
        <v>--</v>
      </c>
      <c r="I98" s="457"/>
      <c r="J98" s="333" t="str">
        <f t="shared" si="2"/>
        <v>--</v>
      </c>
      <c r="K98" s="326"/>
      <c r="L98" s="326"/>
      <c r="M98" s="326"/>
      <c r="N98" s="326"/>
      <c r="O98" s="327"/>
      <c r="P98" s="76"/>
      <c r="AD98" s="80" t="s">
        <v>117</v>
      </c>
      <c r="AH98" s="175" t="s">
        <v>388</v>
      </c>
      <c r="AN98" s="80">
        <v>95</v>
      </c>
      <c r="AO98" s="80" t="s">
        <v>476</v>
      </c>
    </row>
    <row r="99" spans="2:41" ht="21" customHeight="1" x14ac:dyDescent="0.25">
      <c r="B99" s="321"/>
      <c r="C99" s="326"/>
      <c r="D99" s="324"/>
      <c r="E99" s="324"/>
      <c r="F99" s="324"/>
      <c r="G99" s="324"/>
      <c r="H99" s="324"/>
      <c r="I99" s="204" t="s">
        <v>179</v>
      </c>
      <c r="J99" s="473">
        <f>SUM(J94:J98)</f>
        <v>0</v>
      </c>
      <c r="K99" s="326"/>
      <c r="L99" s="326"/>
      <c r="M99" s="326"/>
      <c r="N99" s="326"/>
      <c r="O99" s="327"/>
      <c r="P99" s="76"/>
      <c r="AD99" s="80" t="s">
        <v>173</v>
      </c>
      <c r="AH99" s="80" t="s">
        <v>389</v>
      </c>
      <c r="AN99" s="80">
        <v>96</v>
      </c>
      <c r="AO99" s="80" t="s">
        <v>598</v>
      </c>
    </row>
    <row r="100" spans="2:41" ht="21" customHeight="1" thickBot="1" x14ac:dyDescent="0.25">
      <c r="B100" s="321"/>
      <c r="C100" s="326"/>
      <c r="D100" s="324"/>
      <c r="E100" s="324"/>
      <c r="F100" s="324"/>
      <c r="G100" s="324"/>
      <c r="H100" s="324"/>
      <c r="I100" s="325"/>
      <c r="J100" s="326"/>
      <c r="K100" s="326"/>
      <c r="L100" s="326"/>
      <c r="M100" s="326"/>
      <c r="N100" s="326"/>
      <c r="O100" s="327"/>
      <c r="P100" s="76"/>
      <c r="AD100" s="80" t="s">
        <v>115</v>
      </c>
      <c r="AH100" s="175" t="s">
        <v>390</v>
      </c>
      <c r="AN100" s="80">
        <v>97</v>
      </c>
      <c r="AO100" s="80" t="s">
        <v>130</v>
      </c>
    </row>
    <row r="101" spans="2:41" ht="21" customHeight="1" thickBot="1" x14ac:dyDescent="0.3">
      <c r="B101" s="321"/>
      <c r="C101" s="326"/>
      <c r="D101" s="201" t="s">
        <v>10</v>
      </c>
      <c r="E101" s="329" t="s">
        <v>12</v>
      </c>
      <c r="F101" s="577">
        <f>F39</f>
        <v>0</v>
      </c>
      <c r="G101" s="578"/>
      <c r="H101" s="335"/>
      <c r="I101" s="331"/>
      <c r="J101" s="326"/>
      <c r="K101" s="326"/>
      <c r="L101" s="326"/>
      <c r="M101" s="326"/>
      <c r="N101" s="326"/>
      <c r="O101" s="327"/>
      <c r="P101" s="76"/>
      <c r="AD101" s="80" t="s">
        <v>174</v>
      </c>
      <c r="AH101" s="175" t="s">
        <v>391</v>
      </c>
      <c r="AN101" s="80">
        <v>98</v>
      </c>
      <c r="AO101" s="80" t="s">
        <v>477</v>
      </c>
    </row>
    <row r="102" spans="2:41" ht="21" customHeight="1" thickBot="1" x14ac:dyDescent="0.25">
      <c r="B102" s="321"/>
      <c r="C102" s="326"/>
      <c r="D102" s="324"/>
      <c r="E102" s="324"/>
      <c r="F102" s="324"/>
      <c r="G102" s="324"/>
      <c r="H102" s="324"/>
      <c r="I102" s="325"/>
      <c r="J102" s="326"/>
      <c r="K102" s="326"/>
      <c r="L102" s="326"/>
      <c r="M102" s="326"/>
      <c r="N102" s="326"/>
      <c r="O102" s="327"/>
      <c r="AD102" s="80" t="s">
        <v>118</v>
      </c>
      <c r="AH102" s="175" t="s">
        <v>392</v>
      </c>
      <c r="AN102" s="80">
        <v>99</v>
      </c>
      <c r="AO102" s="80" t="s">
        <v>478</v>
      </c>
    </row>
    <row r="103" spans="2:41" ht="21" customHeight="1" x14ac:dyDescent="0.2">
      <c r="B103" s="321"/>
      <c r="C103" s="326"/>
      <c r="D103" s="530" t="s">
        <v>4</v>
      </c>
      <c r="E103" s="535" t="s">
        <v>262</v>
      </c>
      <c r="F103" s="575" t="s">
        <v>5</v>
      </c>
      <c r="G103" s="575" t="s">
        <v>543</v>
      </c>
      <c r="H103" s="535" t="s">
        <v>148</v>
      </c>
      <c r="I103" s="535" t="s">
        <v>263</v>
      </c>
      <c r="J103" s="535" t="s">
        <v>13</v>
      </c>
      <c r="K103" s="326"/>
      <c r="L103" s="326"/>
      <c r="M103" s="326"/>
      <c r="N103" s="326"/>
      <c r="O103" s="327"/>
      <c r="AD103" s="80" t="s">
        <v>235</v>
      </c>
      <c r="AH103" s="175" t="s">
        <v>393</v>
      </c>
      <c r="AN103" s="80">
        <v>100</v>
      </c>
      <c r="AO103" s="80" t="s">
        <v>480</v>
      </c>
    </row>
    <row r="104" spans="2:41" ht="21" customHeight="1" thickBot="1" x14ac:dyDescent="0.25">
      <c r="B104" s="321"/>
      <c r="C104" s="326"/>
      <c r="D104" s="531"/>
      <c r="E104" s="536"/>
      <c r="F104" s="576"/>
      <c r="G104" s="576"/>
      <c r="H104" s="536"/>
      <c r="I104" s="549"/>
      <c r="J104" s="549"/>
      <c r="K104" s="326"/>
      <c r="L104" s="326"/>
      <c r="M104" s="326"/>
      <c r="N104" s="326"/>
      <c r="O104" s="327"/>
      <c r="AD104" s="80" t="s">
        <v>119</v>
      </c>
      <c r="AH104" s="175" t="s">
        <v>394</v>
      </c>
      <c r="AN104" s="80">
        <v>101</v>
      </c>
      <c r="AO104" s="80" t="s">
        <v>599</v>
      </c>
    </row>
    <row r="105" spans="2:41" ht="21" customHeight="1" thickBot="1" x14ac:dyDescent="0.25">
      <c r="B105" s="321"/>
      <c r="C105" s="326"/>
      <c r="D105" s="482">
        <v>2025</v>
      </c>
      <c r="E105" s="125"/>
      <c r="F105" s="126"/>
      <c r="G105" s="126"/>
      <c r="H105" s="332" t="str">
        <f>IF(G105="SIM",$J$66,IFERROR(TABELA_SECA_EDIA!U17,"--"))</f>
        <v>--</v>
      </c>
      <c r="I105" s="457"/>
      <c r="J105" s="333" t="str">
        <f>IFERROR(I105*H105,"--")</f>
        <v>--</v>
      </c>
      <c r="K105" s="326"/>
      <c r="L105" s="326"/>
      <c r="M105" s="326"/>
      <c r="N105" s="326"/>
      <c r="O105" s="327"/>
      <c r="P105" s="76"/>
      <c r="AD105" s="80" t="s">
        <v>120</v>
      </c>
      <c r="AH105" s="80" t="s">
        <v>422</v>
      </c>
      <c r="AN105" s="80">
        <v>102</v>
      </c>
      <c r="AO105" s="80" t="s">
        <v>600</v>
      </c>
    </row>
    <row r="106" spans="2:41" ht="21" customHeight="1" thickBot="1" x14ac:dyDescent="0.25">
      <c r="B106" s="321"/>
      <c r="C106" s="326"/>
      <c r="D106" s="482">
        <v>2025</v>
      </c>
      <c r="E106" s="125"/>
      <c r="F106" s="126"/>
      <c r="G106" s="126"/>
      <c r="H106" s="332" t="str">
        <f>IF(G106="SIM",$J$66,IFERROR(TABELA_SECA_EDIA!U18,"--"))</f>
        <v>--</v>
      </c>
      <c r="I106" s="457"/>
      <c r="J106" s="333" t="str">
        <f>IFERROR(I106*H106,"--")</f>
        <v>--</v>
      </c>
      <c r="K106" s="326"/>
      <c r="L106" s="326"/>
      <c r="M106" s="326"/>
      <c r="N106" s="326"/>
      <c r="O106" s="327"/>
      <c r="P106" s="76"/>
      <c r="AD106" s="80" t="s">
        <v>121</v>
      </c>
      <c r="AH106" s="80" t="s">
        <v>395</v>
      </c>
      <c r="AN106" s="80">
        <v>103</v>
      </c>
      <c r="AO106" s="80" t="s">
        <v>601</v>
      </c>
    </row>
    <row r="107" spans="2:41" ht="21" customHeight="1" thickBot="1" x14ac:dyDescent="0.25">
      <c r="B107" s="321"/>
      <c r="C107" s="326"/>
      <c r="D107" s="482">
        <v>2025</v>
      </c>
      <c r="E107" s="125"/>
      <c r="F107" s="126"/>
      <c r="G107" s="126"/>
      <c r="H107" s="332" t="str">
        <f>IF(G107="SIM",$J$66,IFERROR(TABELA_SECA_EDIA!U19,"--"))</f>
        <v>--</v>
      </c>
      <c r="I107" s="457"/>
      <c r="J107" s="333" t="str">
        <f t="shared" ref="J107:J109" si="3">IFERROR(I107*H107,"--")</f>
        <v>--</v>
      </c>
      <c r="K107" s="326"/>
      <c r="L107" s="326"/>
      <c r="M107" s="326"/>
      <c r="N107" s="326"/>
      <c r="O107" s="327"/>
      <c r="P107" s="76"/>
      <c r="AD107" s="80" t="s">
        <v>122</v>
      </c>
      <c r="AH107" s="80" t="s">
        <v>396</v>
      </c>
      <c r="AN107" s="80">
        <v>104</v>
      </c>
      <c r="AO107" s="80" t="s">
        <v>481</v>
      </c>
    </row>
    <row r="108" spans="2:41" ht="21" customHeight="1" thickBot="1" x14ac:dyDescent="0.25">
      <c r="B108" s="321"/>
      <c r="C108" s="326"/>
      <c r="D108" s="482">
        <v>2025</v>
      </c>
      <c r="E108" s="125"/>
      <c r="F108" s="126"/>
      <c r="G108" s="126"/>
      <c r="H108" s="332" t="str">
        <f>IF(G108="SIM",$J$66,IFERROR(TABELA_SECA_EDIA!U20,"--"))</f>
        <v>--</v>
      </c>
      <c r="I108" s="457"/>
      <c r="J108" s="333" t="str">
        <f t="shared" si="3"/>
        <v>--</v>
      </c>
      <c r="K108" s="326"/>
      <c r="L108" s="326"/>
      <c r="M108" s="326"/>
      <c r="N108" s="326"/>
      <c r="O108" s="327"/>
      <c r="P108" s="76"/>
      <c r="AD108" s="80" t="s">
        <v>123</v>
      </c>
      <c r="AH108" s="80" t="s">
        <v>397</v>
      </c>
      <c r="AN108" s="80">
        <v>105</v>
      </c>
      <c r="AO108" s="80" t="s">
        <v>482</v>
      </c>
    </row>
    <row r="109" spans="2:41" ht="21" customHeight="1" thickBot="1" x14ac:dyDescent="0.25">
      <c r="B109" s="321"/>
      <c r="C109" s="326"/>
      <c r="D109" s="482">
        <v>2025</v>
      </c>
      <c r="E109" s="125"/>
      <c r="F109" s="126"/>
      <c r="G109" s="126"/>
      <c r="H109" s="332" t="str">
        <f>IF(G109="SIM",$J$66,IFERROR(TABELA_SECA_EDIA!U21,"--"))</f>
        <v>--</v>
      </c>
      <c r="I109" s="457"/>
      <c r="J109" s="333" t="str">
        <f t="shared" si="3"/>
        <v>--</v>
      </c>
      <c r="K109" s="326"/>
      <c r="L109" s="326"/>
      <c r="M109" s="326"/>
      <c r="N109" s="326"/>
      <c r="O109" s="327"/>
      <c r="P109" s="76"/>
      <c r="AD109" s="80" t="s">
        <v>124</v>
      </c>
      <c r="AH109" s="175" t="s">
        <v>398</v>
      </c>
      <c r="AN109" s="80">
        <v>106</v>
      </c>
      <c r="AO109" s="80" t="s">
        <v>143</v>
      </c>
    </row>
    <row r="110" spans="2:41" ht="21" customHeight="1" x14ac:dyDescent="0.25">
      <c r="B110" s="321"/>
      <c r="C110" s="326"/>
      <c r="D110" s="324"/>
      <c r="E110" s="324"/>
      <c r="F110" s="324"/>
      <c r="G110" s="324"/>
      <c r="H110" s="324"/>
      <c r="I110" s="289" t="s">
        <v>179</v>
      </c>
      <c r="J110" s="473">
        <f>SUM(J105:J109)</f>
        <v>0</v>
      </c>
      <c r="K110" s="326"/>
      <c r="L110" s="326"/>
      <c r="M110" s="326"/>
      <c r="N110" s="326"/>
      <c r="O110" s="327"/>
      <c r="P110" s="76"/>
      <c r="AD110" s="80" t="s">
        <v>125</v>
      </c>
      <c r="AH110" s="175" t="s">
        <v>399</v>
      </c>
      <c r="AN110" s="80">
        <v>107</v>
      </c>
      <c r="AO110" s="80" t="s">
        <v>483</v>
      </c>
    </row>
    <row r="111" spans="2:41" ht="21" customHeight="1" thickBot="1" x14ac:dyDescent="0.25">
      <c r="B111" s="321"/>
      <c r="C111" s="326"/>
      <c r="D111" s="324"/>
      <c r="E111" s="324"/>
      <c r="F111" s="324"/>
      <c r="G111" s="324"/>
      <c r="H111" s="324"/>
      <c r="I111" s="325"/>
      <c r="J111" s="326"/>
      <c r="K111" s="326"/>
      <c r="L111" s="326"/>
      <c r="M111" s="326"/>
      <c r="N111" s="326"/>
      <c r="O111" s="327"/>
      <c r="P111" s="76"/>
      <c r="AD111" s="80" t="s">
        <v>126</v>
      </c>
      <c r="AH111" s="175" t="s">
        <v>423</v>
      </c>
      <c r="AN111" s="80">
        <v>108</v>
      </c>
      <c r="AO111" s="80" t="s">
        <v>484</v>
      </c>
    </row>
    <row r="112" spans="2:41" ht="21" customHeight="1" thickBot="1" x14ac:dyDescent="0.3">
      <c r="B112" s="321"/>
      <c r="C112" s="326"/>
      <c r="D112" s="201" t="s">
        <v>11</v>
      </c>
      <c r="E112" s="329" t="s">
        <v>12</v>
      </c>
      <c r="F112" s="577">
        <f>F50</f>
        <v>0</v>
      </c>
      <c r="G112" s="578"/>
      <c r="H112" s="335"/>
      <c r="I112" s="331"/>
      <c r="J112" s="326"/>
      <c r="K112" s="326"/>
      <c r="L112" s="326"/>
      <c r="M112" s="326"/>
      <c r="N112" s="326"/>
      <c r="O112" s="327"/>
      <c r="P112" s="76"/>
      <c r="AD112" s="80" t="s">
        <v>127</v>
      </c>
      <c r="AH112" s="175" t="s">
        <v>400</v>
      </c>
      <c r="AN112" s="80">
        <v>109</v>
      </c>
      <c r="AO112" s="80" t="s">
        <v>602</v>
      </c>
    </row>
    <row r="113" spans="2:34" ht="21" customHeight="1" thickBot="1" x14ac:dyDescent="0.25">
      <c r="B113" s="321"/>
      <c r="C113" s="326"/>
      <c r="D113" s="324"/>
      <c r="E113" s="324"/>
      <c r="F113" s="324"/>
      <c r="G113" s="324"/>
      <c r="H113" s="324"/>
      <c r="I113" s="325"/>
      <c r="J113" s="326"/>
      <c r="K113" s="326"/>
      <c r="L113" s="326"/>
      <c r="M113" s="326"/>
      <c r="N113" s="326"/>
      <c r="O113" s="327"/>
      <c r="AD113" s="80" t="s">
        <v>128</v>
      </c>
      <c r="AH113" s="175" t="s">
        <v>401</v>
      </c>
    </row>
    <row r="114" spans="2:34" ht="21" customHeight="1" x14ac:dyDescent="0.2">
      <c r="B114" s="321"/>
      <c r="C114" s="326"/>
      <c r="D114" s="530" t="s">
        <v>4</v>
      </c>
      <c r="E114" s="535" t="s">
        <v>262</v>
      </c>
      <c r="F114" s="575" t="s">
        <v>5</v>
      </c>
      <c r="G114" s="575" t="s">
        <v>543</v>
      </c>
      <c r="H114" s="535" t="s">
        <v>148</v>
      </c>
      <c r="I114" s="535" t="s">
        <v>263</v>
      </c>
      <c r="J114" s="535" t="s">
        <v>13</v>
      </c>
      <c r="K114" s="326"/>
      <c r="L114" s="326"/>
      <c r="M114" s="326"/>
      <c r="N114" s="326"/>
      <c r="O114" s="327"/>
      <c r="AD114" s="80" t="s">
        <v>129</v>
      </c>
      <c r="AH114" s="175" t="s">
        <v>424</v>
      </c>
    </row>
    <row r="115" spans="2:34" ht="21" customHeight="1" thickBot="1" x14ac:dyDescent="0.25">
      <c r="B115" s="321"/>
      <c r="C115" s="326"/>
      <c r="D115" s="531"/>
      <c r="E115" s="536"/>
      <c r="F115" s="576"/>
      <c r="G115" s="576"/>
      <c r="H115" s="536"/>
      <c r="I115" s="549"/>
      <c r="J115" s="549"/>
      <c r="K115" s="326"/>
      <c r="L115" s="326"/>
      <c r="M115" s="326"/>
      <c r="N115" s="326"/>
      <c r="O115" s="327"/>
      <c r="AD115" s="80" t="s">
        <v>130</v>
      </c>
      <c r="AH115" s="175" t="s">
        <v>402</v>
      </c>
    </row>
    <row r="116" spans="2:34" ht="21" customHeight="1" thickBot="1" x14ac:dyDescent="0.25">
      <c r="B116" s="321"/>
      <c r="C116" s="326"/>
      <c r="D116" s="482">
        <v>2025</v>
      </c>
      <c r="E116" s="125"/>
      <c r="F116" s="126"/>
      <c r="G116" s="126"/>
      <c r="H116" s="332" t="str">
        <f>IF(G116="SIM",$J$66,IFERROR(TABELA_SECA_EDIA!U22,"--"))</f>
        <v>--</v>
      </c>
      <c r="I116" s="457"/>
      <c r="J116" s="333" t="str">
        <f>IFERROR(I116*H116,"--")</f>
        <v>--</v>
      </c>
      <c r="K116" s="326"/>
      <c r="L116" s="326"/>
      <c r="M116" s="326"/>
      <c r="N116" s="326"/>
      <c r="O116" s="327"/>
      <c r="P116" s="76"/>
      <c r="AD116" s="80" t="s">
        <v>131</v>
      </c>
      <c r="AH116" s="175" t="s">
        <v>403</v>
      </c>
    </row>
    <row r="117" spans="2:34" ht="21" customHeight="1" thickBot="1" x14ac:dyDescent="0.25">
      <c r="B117" s="321"/>
      <c r="C117" s="326"/>
      <c r="D117" s="482">
        <v>2025</v>
      </c>
      <c r="E117" s="125"/>
      <c r="F117" s="126"/>
      <c r="G117" s="126"/>
      <c r="H117" s="332" t="str">
        <f>IF(G117="SIM",$J$66,IFERROR(TABELA_SECA_EDIA!U23,"--"))</f>
        <v>--</v>
      </c>
      <c r="I117" s="457"/>
      <c r="J117" s="333" t="str">
        <f>IFERROR(I117*H117,"--")</f>
        <v>--</v>
      </c>
      <c r="K117" s="326"/>
      <c r="L117" s="326"/>
      <c r="M117" s="326"/>
      <c r="N117" s="326"/>
      <c r="O117" s="327"/>
      <c r="P117" s="76"/>
      <c r="AD117" s="80" t="s">
        <v>132</v>
      </c>
      <c r="AH117" s="80" t="s">
        <v>404</v>
      </c>
    </row>
    <row r="118" spans="2:34" ht="21" customHeight="1" thickBot="1" x14ac:dyDescent="0.25">
      <c r="B118" s="321"/>
      <c r="C118" s="326"/>
      <c r="D118" s="482">
        <v>2025</v>
      </c>
      <c r="E118" s="125"/>
      <c r="F118" s="126"/>
      <c r="G118" s="126"/>
      <c r="H118" s="332" t="str">
        <f>IF(G118="SIM",$J$66,IFERROR(TABELA_SECA_EDIA!U24,"--"))</f>
        <v>--</v>
      </c>
      <c r="I118" s="457"/>
      <c r="J118" s="333" t="str">
        <f t="shared" ref="J118:J120" si="4">IFERROR(I118*H118,"--")</f>
        <v>--</v>
      </c>
      <c r="K118" s="326"/>
      <c r="L118" s="326"/>
      <c r="M118" s="326"/>
      <c r="N118" s="326"/>
      <c r="O118" s="327"/>
      <c r="P118" s="76"/>
      <c r="AD118" s="80" t="s">
        <v>133</v>
      </c>
      <c r="AH118" s="175" t="s">
        <v>405</v>
      </c>
    </row>
    <row r="119" spans="2:34" ht="21" customHeight="1" thickBot="1" x14ac:dyDescent="0.25">
      <c r="B119" s="321"/>
      <c r="C119" s="326"/>
      <c r="D119" s="482">
        <v>2025</v>
      </c>
      <c r="E119" s="125"/>
      <c r="F119" s="126"/>
      <c r="G119" s="126"/>
      <c r="H119" s="332" t="str">
        <f>IF(G119="SIM",$J$66,IFERROR(TABELA_SECA_EDIA!U25,"--"))</f>
        <v>--</v>
      </c>
      <c r="I119" s="457"/>
      <c r="J119" s="333" t="str">
        <f t="shared" si="4"/>
        <v>--</v>
      </c>
      <c r="K119" s="326"/>
      <c r="L119" s="326"/>
      <c r="M119" s="326"/>
      <c r="N119" s="326"/>
      <c r="O119" s="327"/>
      <c r="P119" s="76"/>
      <c r="AD119" s="80" t="s">
        <v>134</v>
      </c>
      <c r="AH119" s="80" t="s">
        <v>406</v>
      </c>
    </row>
    <row r="120" spans="2:34" ht="21" customHeight="1" thickBot="1" x14ac:dyDescent="0.25">
      <c r="B120" s="321"/>
      <c r="C120" s="326"/>
      <c r="D120" s="482">
        <v>2025</v>
      </c>
      <c r="E120" s="125"/>
      <c r="F120" s="126"/>
      <c r="G120" s="126"/>
      <c r="H120" s="332" t="str">
        <f>IF(G120="SIM",$J$66,IFERROR(TABELA_SECA_EDIA!U26,"--"))</f>
        <v>--</v>
      </c>
      <c r="I120" s="457"/>
      <c r="J120" s="333" t="str">
        <f t="shared" si="4"/>
        <v>--</v>
      </c>
      <c r="K120" s="326"/>
      <c r="L120" s="326"/>
      <c r="M120" s="326"/>
      <c r="N120" s="326"/>
      <c r="O120" s="327"/>
      <c r="P120" s="76"/>
      <c r="AD120" s="80" t="s">
        <v>135</v>
      </c>
      <c r="AH120" s="175" t="s">
        <v>407</v>
      </c>
    </row>
    <row r="121" spans="2:34" ht="21" customHeight="1" x14ac:dyDescent="0.25">
      <c r="B121" s="321"/>
      <c r="C121" s="326"/>
      <c r="D121" s="324"/>
      <c r="E121" s="324"/>
      <c r="F121" s="324"/>
      <c r="G121" s="324"/>
      <c r="H121" s="324"/>
      <c r="I121" s="204" t="s">
        <v>179</v>
      </c>
      <c r="J121" s="473">
        <f>SUM(J116:J120)</f>
        <v>0</v>
      </c>
      <c r="K121" s="326"/>
      <c r="L121" s="326"/>
      <c r="M121" s="326"/>
      <c r="N121" s="326"/>
      <c r="O121" s="327"/>
      <c r="P121" s="76"/>
      <c r="AD121" s="80" t="s">
        <v>136</v>
      </c>
      <c r="AH121" s="175" t="s">
        <v>408</v>
      </c>
    </row>
    <row r="122" spans="2:34" ht="21" customHeight="1" x14ac:dyDescent="0.2">
      <c r="B122" s="321"/>
      <c r="C122" s="326"/>
      <c r="D122" s="324"/>
      <c r="E122" s="324"/>
      <c r="F122" s="324"/>
      <c r="G122" s="324"/>
      <c r="H122" s="324"/>
      <c r="I122" s="325"/>
      <c r="J122" s="326"/>
      <c r="K122" s="326"/>
      <c r="L122" s="326"/>
      <c r="M122" s="326"/>
      <c r="N122" s="326"/>
      <c r="O122" s="327"/>
      <c r="P122" s="76"/>
      <c r="AD122" s="80" t="s">
        <v>137</v>
      </c>
    </row>
    <row r="123" spans="2:34" ht="21" customHeight="1" thickBot="1" x14ac:dyDescent="0.25">
      <c r="B123" s="336"/>
      <c r="C123" s="337"/>
      <c r="D123" s="337"/>
      <c r="E123" s="337"/>
      <c r="F123" s="337"/>
      <c r="G123" s="337"/>
      <c r="H123" s="337"/>
      <c r="I123" s="338"/>
      <c r="J123" s="337"/>
      <c r="K123" s="337"/>
      <c r="L123" s="337"/>
      <c r="M123" s="337"/>
      <c r="N123" s="337"/>
      <c r="O123" s="339"/>
      <c r="AD123" s="80" t="s">
        <v>138</v>
      </c>
    </row>
    <row r="124" spans="2:34" ht="21" customHeight="1" thickBot="1" x14ac:dyDescent="0.25">
      <c r="B124" s="340"/>
      <c r="C124" s="76"/>
      <c r="D124" s="76"/>
      <c r="E124" s="76"/>
      <c r="F124" s="76"/>
      <c r="G124" s="76"/>
      <c r="H124" s="76"/>
      <c r="I124" s="315"/>
      <c r="J124" s="76"/>
      <c r="K124" s="76"/>
      <c r="L124" s="76"/>
      <c r="M124" s="76"/>
      <c r="N124" s="76"/>
      <c r="O124" s="76"/>
      <c r="AD124" s="80" t="s">
        <v>139</v>
      </c>
    </row>
    <row r="125" spans="2:34" ht="21" customHeight="1" x14ac:dyDescent="0.2">
      <c r="B125" s="341"/>
      <c r="C125" s="342"/>
      <c r="D125" s="342"/>
      <c r="E125" s="342"/>
      <c r="F125" s="342"/>
      <c r="G125" s="342"/>
      <c r="H125" s="342"/>
      <c r="I125" s="343"/>
      <c r="J125" s="342"/>
      <c r="K125" s="342"/>
      <c r="L125" s="342"/>
      <c r="M125" s="342"/>
      <c r="N125" s="342"/>
      <c r="O125" s="344"/>
      <c r="U125" s="308">
        <v>1</v>
      </c>
      <c r="AD125" s="80" t="s">
        <v>140</v>
      </c>
    </row>
    <row r="126" spans="2:34" ht="21" customHeight="1" x14ac:dyDescent="0.2">
      <c r="B126" s="345"/>
      <c r="C126" s="300" t="s">
        <v>491</v>
      </c>
      <c r="D126" s="300" t="s">
        <v>492</v>
      </c>
      <c r="E126" s="301"/>
      <c r="F126" s="301"/>
      <c r="G126" s="346"/>
      <c r="H126" s="346"/>
      <c r="I126" s="347"/>
      <c r="J126" s="346"/>
      <c r="K126" s="346"/>
      <c r="L126" s="346"/>
      <c r="M126" s="346"/>
      <c r="N126" s="346"/>
      <c r="O126" s="348"/>
      <c r="U126" s="308">
        <v>2</v>
      </c>
      <c r="AD126" s="80" t="s">
        <v>141</v>
      </c>
    </row>
    <row r="127" spans="2:34" ht="21" customHeight="1" x14ac:dyDescent="0.2">
      <c r="B127" s="345"/>
      <c r="C127" s="346"/>
      <c r="D127" s="346"/>
      <c r="E127" s="346"/>
      <c r="F127" s="346"/>
      <c r="G127" s="346"/>
      <c r="H127" s="346"/>
      <c r="I127" s="346"/>
      <c r="J127" s="347"/>
      <c r="K127" s="347"/>
      <c r="L127" s="346"/>
      <c r="M127" s="346"/>
      <c r="N127" s="346"/>
      <c r="O127" s="348"/>
      <c r="U127" s="308">
        <v>3</v>
      </c>
      <c r="AD127" s="80" t="s">
        <v>142</v>
      </c>
    </row>
    <row r="128" spans="2:34" ht="21" customHeight="1" x14ac:dyDescent="0.25">
      <c r="B128" s="345"/>
      <c r="C128" s="346"/>
      <c r="D128" s="118" t="s">
        <v>606</v>
      </c>
      <c r="E128" s="119"/>
      <c r="F128" s="119"/>
      <c r="G128" s="119"/>
      <c r="H128" s="346"/>
      <c r="I128" s="346"/>
      <c r="J128" s="346"/>
      <c r="K128" s="346"/>
      <c r="L128" s="346"/>
      <c r="M128" s="346"/>
      <c r="N128" s="346"/>
      <c r="O128" s="348"/>
      <c r="U128" s="308">
        <v>4</v>
      </c>
      <c r="AD128" s="80" t="s">
        <v>143</v>
      </c>
    </row>
    <row r="129" spans="2:30" ht="21" customHeight="1" thickBot="1" x14ac:dyDescent="0.35">
      <c r="B129" s="345"/>
      <c r="C129" s="346"/>
      <c r="D129" s="346"/>
      <c r="E129" s="346"/>
      <c r="F129" s="346"/>
      <c r="G129" s="346"/>
      <c r="H129" s="346"/>
      <c r="I129" s="346"/>
      <c r="J129" s="346"/>
      <c r="K129" s="346"/>
      <c r="L129" s="447" t="s">
        <v>555</v>
      </c>
      <c r="M129" s="346"/>
      <c r="N129" s="346"/>
      <c r="O129" s="348"/>
      <c r="U129" s="308">
        <v>5</v>
      </c>
      <c r="AD129" s="80" t="s">
        <v>144</v>
      </c>
    </row>
    <row r="130" spans="2:30" ht="37.15" customHeight="1" x14ac:dyDescent="0.25">
      <c r="B130" s="345"/>
      <c r="C130" s="346"/>
      <c r="D130" s="546" t="s">
        <v>4</v>
      </c>
      <c r="E130" s="579" t="s">
        <v>603</v>
      </c>
      <c r="F130" s="580"/>
      <c r="G130" s="580"/>
      <c r="H130" s="581"/>
      <c r="I130" s="450" t="s">
        <v>578</v>
      </c>
      <c r="J130" s="346"/>
      <c r="K130" s="346"/>
      <c r="L130" s="567"/>
      <c r="M130" s="568"/>
      <c r="N130" s="568"/>
      <c r="O130" s="348"/>
      <c r="AD130" s="80" t="s">
        <v>145</v>
      </c>
    </row>
    <row r="131" spans="2:30" ht="51.75" customHeight="1" thickBot="1" x14ac:dyDescent="0.25">
      <c r="B131" s="345"/>
      <c r="C131" s="346"/>
      <c r="D131" s="552"/>
      <c r="E131" s="436" t="s">
        <v>19</v>
      </c>
      <c r="F131" s="437" t="s">
        <v>20</v>
      </c>
      <c r="G131" s="438" t="s">
        <v>576</v>
      </c>
      <c r="H131" s="438" t="s">
        <v>604</v>
      </c>
      <c r="I131" s="440" t="s">
        <v>577</v>
      </c>
      <c r="J131" s="346"/>
      <c r="K131" s="346"/>
      <c r="L131" s="569"/>
      <c r="M131" s="570"/>
      <c r="N131" s="570"/>
      <c r="O131" s="348"/>
      <c r="AD131" s="80" t="s">
        <v>146</v>
      </c>
    </row>
    <row r="132" spans="2:30" ht="21" customHeight="1" thickBot="1" x14ac:dyDescent="0.25">
      <c r="B132" s="345"/>
      <c r="C132" s="346"/>
      <c r="D132" s="482">
        <v>2024</v>
      </c>
      <c r="E132" s="476"/>
      <c r="F132" s="476"/>
      <c r="G132" s="476"/>
      <c r="H132" s="476"/>
      <c r="I132" s="349">
        <f>E132+F132+G132+H132</f>
        <v>0</v>
      </c>
      <c r="J132" s="346"/>
      <c r="K132" s="346"/>
      <c r="L132" s="569"/>
      <c r="M132" s="570"/>
      <c r="N132" s="570"/>
      <c r="O132" s="348"/>
    </row>
    <row r="133" spans="2:30" ht="21" customHeight="1" thickBot="1" x14ac:dyDescent="0.25">
      <c r="B133" s="345"/>
      <c r="C133" s="346"/>
      <c r="D133" s="482">
        <v>2023</v>
      </c>
      <c r="E133" s="476"/>
      <c r="F133" s="476"/>
      <c r="G133" s="476"/>
      <c r="H133" s="476"/>
      <c r="I133" s="349">
        <f>E133+F133+G133+H133</f>
        <v>0</v>
      </c>
      <c r="J133" s="346"/>
      <c r="K133" s="346"/>
      <c r="L133" s="569"/>
      <c r="M133" s="570"/>
      <c r="N133" s="570"/>
      <c r="O133" s="348"/>
    </row>
    <row r="134" spans="2:30" ht="21" customHeight="1" thickBot="1" x14ac:dyDescent="0.25">
      <c r="B134" s="345"/>
      <c r="C134" s="346"/>
      <c r="D134" s="482">
        <v>2022</v>
      </c>
      <c r="E134" s="476"/>
      <c r="F134" s="476"/>
      <c r="G134" s="476"/>
      <c r="H134" s="476"/>
      <c r="I134" s="349">
        <f>E134+F134+G134+H134</f>
        <v>0</v>
      </c>
      <c r="J134" s="346"/>
      <c r="K134" s="346"/>
      <c r="L134" s="569"/>
      <c r="M134" s="570"/>
      <c r="N134" s="570"/>
      <c r="O134" s="348"/>
    </row>
    <row r="135" spans="2:30" ht="21" customHeight="1" thickBot="1" x14ac:dyDescent="0.25">
      <c r="B135" s="345"/>
      <c r="C135" s="346"/>
      <c r="D135" s="482">
        <v>2021</v>
      </c>
      <c r="E135" s="476"/>
      <c r="F135" s="476"/>
      <c r="G135" s="476"/>
      <c r="H135" s="476"/>
      <c r="I135" s="349">
        <f>E135+F135+G135+H135</f>
        <v>0</v>
      </c>
      <c r="J135" s="346"/>
      <c r="K135" s="346"/>
      <c r="L135" s="569"/>
      <c r="M135" s="570"/>
      <c r="N135" s="570"/>
      <c r="O135" s="348"/>
    </row>
    <row r="136" spans="2:30" ht="21" customHeight="1" thickBot="1" x14ac:dyDescent="0.25">
      <c r="B136" s="345"/>
      <c r="C136" s="346"/>
      <c r="D136" s="482">
        <v>2020</v>
      </c>
      <c r="E136" s="476"/>
      <c r="F136" s="476"/>
      <c r="G136" s="476"/>
      <c r="H136" s="476"/>
      <c r="I136" s="349">
        <f>E136+F136+G136+H136</f>
        <v>0</v>
      </c>
      <c r="J136" s="346"/>
      <c r="K136" s="346"/>
      <c r="L136" s="569"/>
      <c r="M136" s="570"/>
      <c r="N136" s="570"/>
      <c r="O136" s="348"/>
    </row>
    <row r="137" spans="2:30" ht="21" customHeight="1" x14ac:dyDescent="0.2">
      <c r="B137" s="345"/>
      <c r="C137" s="346"/>
      <c r="D137" s="346"/>
      <c r="E137" s="346"/>
      <c r="F137" s="346"/>
      <c r="G137" s="346"/>
      <c r="H137" s="352"/>
      <c r="I137" s="346"/>
      <c r="J137" s="346"/>
      <c r="K137" s="346"/>
      <c r="L137" s="569"/>
      <c r="M137" s="570"/>
      <c r="N137" s="570"/>
      <c r="O137" s="348"/>
    </row>
    <row r="138" spans="2:30" ht="21" customHeight="1" x14ac:dyDescent="0.2">
      <c r="B138" s="345"/>
      <c r="C138" s="346"/>
      <c r="D138" s="346"/>
      <c r="E138" s="346"/>
      <c r="F138" s="346"/>
      <c r="G138" s="346"/>
      <c r="H138" s="352"/>
      <c r="I138" s="346"/>
      <c r="J138" s="346"/>
      <c r="K138" s="346"/>
      <c r="L138" s="569"/>
      <c r="M138" s="570"/>
      <c r="N138" s="570"/>
      <c r="O138" s="348"/>
    </row>
    <row r="139" spans="2:30" ht="21" customHeight="1" x14ac:dyDescent="0.25">
      <c r="B139" s="345"/>
      <c r="C139" s="346"/>
      <c r="D139" s="426" t="s">
        <v>605</v>
      </c>
      <c r="E139" s="427"/>
      <c r="F139" s="427"/>
      <c r="G139" s="427"/>
      <c r="H139" s="441"/>
      <c r="I139" s="346"/>
      <c r="J139" s="346"/>
      <c r="K139" s="346"/>
      <c r="L139" s="569"/>
      <c r="M139" s="570"/>
      <c r="N139" s="570"/>
      <c r="O139" s="348"/>
    </row>
    <row r="140" spans="2:30" ht="21" customHeight="1" x14ac:dyDescent="0.2">
      <c r="B140" s="345"/>
      <c r="C140" s="346"/>
      <c r="D140" s="346"/>
      <c r="E140" s="346"/>
      <c r="F140" s="346"/>
      <c r="G140" s="346"/>
      <c r="H140" s="352"/>
      <c r="I140" s="346"/>
      <c r="J140" s="346"/>
      <c r="K140" s="346"/>
      <c r="L140" s="569"/>
      <c r="M140" s="570"/>
      <c r="N140" s="570"/>
      <c r="O140" s="348"/>
    </row>
    <row r="141" spans="2:30" ht="21" customHeight="1" x14ac:dyDescent="0.25">
      <c r="B141" s="345"/>
      <c r="C141" s="346"/>
      <c r="D141" s="206" t="s">
        <v>14</v>
      </c>
      <c r="E141" s="351" t="s">
        <v>12</v>
      </c>
      <c r="F141" s="472" t="s">
        <v>612</v>
      </c>
      <c r="G141" s="346"/>
      <c r="H141" s="352"/>
      <c r="I141" s="346"/>
      <c r="J141" s="346"/>
      <c r="K141" s="346"/>
      <c r="L141" s="569"/>
      <c r="M141" s="570"/>
      <c r="N141" s="570"/>
      <c r="O141" s="348"/>
    </row>
    <row r="142" spans="2:30" ht="21" customHeight="1" thickBot="1" x14ac:dyDescent="0.25">
      <c r="B142" s="345"/>
      <c r="C142" s="346"/>
      <c r="D142" s="346"/>
      <c r="E142" s="346"/>
      <c r="F142" s="346"/>
      <c r="G142" s="346"/>
      <c r="H142" s="346"/>
      <c r="I142" s="346"/>
      <c r="J142" s="346"/>
      <c r="K142" s="346"/>
      <c r="L142" s="569"/>
      <c r="M142" s="570"/>
      <c r="N142" s="570"/>
      <c r="O142" s="348"/>
    </row>
    <row r="143" spans="2:30" ht="28.5" customHeight="1" x14ac:dyDescent="0.2">
      <c r="B143" s="345"/>
      <c r="C143" s="346"/>
      <c r="D143" s="546" t="s">
        <v>4</v>
      </c>
      <c r="E143" s="509" t="s">
        <v>571</v>
      </c>
      <c r="F143" s="583" t="s">
        <v>607</v>
      </c>
      <c r="G143" s="509" t="s">
        <v>572</v>
      </c>
      <c r="H143" s="346"/>
      <c r="I143" s="346"/>
      <c r="J143" s="346"/>
      <c r="K143" s="346"/>
      <c r="L143" s="569"/>
      <c r="M143" s="570"/>
      <c r="N143" s="570"/>
      <c r="O143" s="348"/>
    </row>
    <row r="144" spans="2:30" ht="35.1" customHeight="1" thickBot="1" x14ac:dyDescent="0.25">
      <c r="B144" s="345"/>
      <c r="C144" s="346"/>
      <c r="D144" s="547"/>
      <c r="E144" s="549"/>
      <c r="F144" s="553"/>
      <c r="G144" s="510"/>
      <c r="H144" s="346"/>
      <c r="I144" s="346"/>
      <c r="J144" s="346"/>
      <c r="K144" s="346"/>
      <c r="L144" s="569"/>
      <c r="M144" s="570"/>
      <c r="N144" s="570"/>
      <c r="O144" s="348"/>
    </row>
    <row r="145" spans="2:15" ht="21" customHeight="1" thickBot="1" x14ac:dyDescent="0.25">
      <c r="B145" s="345"/>
      <c r="C145" s="346"/>
      <c r="D145" s="482">
        <v>2024</v>
      </c>
      <c r="E145" s="476"/>
      <c r="F145" s="458">
        <v>0</v>
      </c>
      <c r="G145" s="460">
        <f>E145-F145</f>
        <v>0</v>
      </c>
      <c r="H145" s="346"/>
      <c r="I145" s="346"/>
      <c r="J145" s="346"/>
      <c r="K145" s="346"/>
      <c r="L145" s="569"/>
      <c r="M145" s="570"/>
      <c r="N145" s="570"/>
      <c r="O145" s="348"/>
    </row>
    <row r="146" spans="2:15" ht="21" customHeight="1" thickBot="1" x14ac:dyDescent="0.25">
      <c r="B146" s="345"/>
      <c r="C146" s="346"/>
      <c r="D146" s="482">
        <v>2023</v>
      </c>
      <c r="E146" s="476"/>
      <c r="F146" s="458"/>
      <c r="G146" s="460">
        <f t="shared" ref="G146:G149" si="5">E146-F146</f>
        <v>0</v>
      </c>
      <c r="H146" s="346"/>
      <c r="I146" s="346"/>
      <c r="J146" s="346"/>
      <c r="K146" s="346"/>
      <c r="L146" s="569"/>
      <c r="M146" s="570"/>
      <c r="N146" s="570"/>
      <c r="O146" s="348"/>
    </row>
    <row r="147" spans="2:15" ht="21" customHeight="1" thickBot="1" x14ac:dyDescent="0.25">
      <c r="B147" s="345"/>
      <c r="C147" s="346"/>
      <c r="D147" s="482">
        <v>2022</v>
      </c>
      <c r="E147" s="476"/>
      <c r="F147" s="458"/>
      <c r="G147" s="460">
        <f t="shared" si="5"/>
        <v>0</v>
      </c>
      <c r="H147" s="346"/>
      <c r="I147" s="346"/>
      <c r="J147" s="346"/>
      <c r="K147" s="346"/>
      <c r="L147" s="569"/>
      <c r="M147" s="570"/>
      <c r="N147" s="570"/>
      <c r="O147" s="348"/>
    </row>
    <row r="148" spans="2:15" ht="21" customHeight="1" thickBot="1" x14ac:dyDescent="0.25">
      <c r="B148" s="345"/>
      <c r="C148" s="346"/>
      <c r="D148" s="482">
        <v>2021</v>
      </c>
      <c r="E148" s="476"/>
      <c r="F148" s="458"/>
      <c r="G148" s="460">
        <f t="shared" si="5"/>
        <v>0</v>
      </c>
      <c r="H148" s="346"/>
      <c r="I148" s="346"/>
      <c r="J148" s="346"/>
      <c r="K148" s="346"/>
      <c r="L148" s="569"/>
      <c r="M148" s="570"/>
      <c r="N148" s="570"/>
      <c r="O148" s="348"/>
    </row>
    <row r="149" spans="2:15" ht="21" customHeight="1" thickBot="1" x14ac:dyDescent="0.25">
      <c r="B149" s="345"/>
      <c r="C149" s="346"/>
      <c r="D149" s="482">
        <v>2020</v>
      </c>
      <c r="E149" s="476"/>
      <c r="F149" s="458"/>
      <c r="G149" s="460">
        <f t="shared" si="5"/>
        <v>0</v>
      </c>
      <c r="H149" s="346"/>
      <c r="I149" s="346"/>
      <c r="J149" s="346"/>
      <c r="K149" s="346"/>
      <c r="L149" s="569"/>
      <c r="M149" s="570"/>
      <c r="N149" s="570"/>
      <c r="O149" s="348"/>
    </row>
    <row r="150" spans="2:15" ht="21" customHeight="1" x14ac:dyDescent="0.2">
      <c r="B150" s="345"/>
      <c r="C150" s="346"/>
      <c r="D150" s="346"/>
      <c r="E150" s="346"/>
      <c r="F150" s="346"/>
      <c r="G150" s="346"/>
      <c r="H150" s="346"/>
      <c r="I150" s="346"/>
      <c r="J150" s="346"/>
      <c r="K150" s="346"/>
      <c r="L150" s="346"/>
      <c r="M150" s="346"/>
      <c r="N150" s="346"/>
      <c r="O150" s="348"/>
    </row>
    <row r="151" spans="2:15" ht="21" customHeight="1" x14ac:dyDescent="0.2">
      <c r="B151" s="345"/>
      <c r="C151" s="346"/>
      <c r="D151" s="346"/>
      <c r="E151" s="346"/>
      <c r="F151" s="346"/>
      <c r="G151" s="346"/>
      <c r="H151" s="346"/>
      <c r="I151" s="346"/>
      <c r="J151" s="346"/>
      <c r="K151" s="346"/>
      <c r="L151" s="346"/>
      <c r="M151" s="346"/>
      <c r="N151" s="346"/>
      <c r="O151" s="348"/>
    </row>
    <row r="152" spans="2:15" ht="21" customHeight="1" x14ac:dyDescent="0.25">
      <c r="B152" s="345"/>
      <c r="C152" s="346"/>
      <c r="D152" s="206" t="s">
        <v>15</v>
      </c>
      <c r="E152" s="351" t="s">
        <v>12</v>
      </c>
      <c r="F152" s="472"/>
      <c r="G152" s="346"/>
      <c r="H152" s="352"/>
      <c r="I152" s="346"/>
      <c r="J152" s="346"/>
      <c r="K152" s="346"/>
      <c r="L152" s="346"/>
      <c r="M152" s="346"/>
      <c r="N152" s="346"/>
      <c r="O152" s="348"/>
    </row>
    <row r="153" spans="2:15" ht="21" customHeight="1" thickBot="1" x14ac:dyDescent="0.25">
      <c r="B153" s="345"/>
      <c r="C153" s="346"/>
      <c r="D153" s="354"/>
      <c r="E153" s="351"/>
      <c r="F153" s="352"/>
      <c r="G153" s="352"/>
      <c r="H153" s="352"/>
      <c r="I153" s="346"/>
      <c r="J153" s="346"/>
      <c r="K153" s="346"/>
      <c r="L153" s="346"/>
      <c r="M153" s="346"/>
      <c r="N153" s="346"/>
      <c r="O153" s="348"/>
    </row>
    <row r="154" spans="2:15" ht="21" customHeight="1" x14ac:dyDescent="0.2">
      <c r="B154" s="345"/>
      <c r="C154" s="346"/>
      <c r="D154" s="546" t="s">
        <v>4</v>
      </c>
      <c r="E154" s="509" t="s">
        <v>571</v>
      </c>
      <c r="F154" s="583" t="s">
        <v>607</v>
      </c>
      <c r="G154" s="509" t="s">
        <v>572</v>
      </c>
      <c r="H154" s="346"/>
      <c r="I154" s="346"/>
      <c r="J154" s="346"/>
      <c r="K154" s="346"/>
      <c r="L154" s="346"/>
      <c r="M154" s="346"/>
      <c r="N154" s="346"/>
      <c r="O154" s="348"/>
    </row>
    <row r="155" spans="2:15" ht="35.1" customHeight="1" thickBot="1" x14ac:dyDescent="0.25">
      <c r="B155" s="345"/>
      <c r="C155" s="346"/>
      <c r="D155" s="547"/>
      <c r="E155" s="549"/>
      <c r="F155" s="553"/>
      <c r="G155" s="510"/>
      <c r="H155" s="346"/>
      <c r="I155" s="346"/>
      <c r="J155" s="346"/>
      <c r="K155" s="346"/>
      <c r="L155" s="346"/>
      <c r="M155" s="346"/>
      <c r="N155" s="346"/>
      <c r="O155" s="348"/>
    </row>
    <row r="156" spans="2:15" ht="21" customHeight="1" thickBot="1" x14ac:dyDescent="0.25">
      <c r="B156" s="345"/>
      <c r="C156" s="346"/>
      <c r="D156" s="482">
        <v>2024</v>
      </c>
      <c r="E156" s="457"/>
      <c r="F156" s="457"/>
      <c r="G156" s="460">
        <f>E156-F156</f>
        <v>0</v>
      </c>
      <c r="H156" s="346"/>
      <c r="I156" s="346"/>
      <c r="J156" s="346"/>
      <c r="K156" s="346"/>
      <c r="L156" s="346"/>
      <c r="M156" s="346"/>
      <c r="N156" s="346"/>
      <c r="O156" s="348"/>
    </row>
    <row r="157" spans="2:15" ht="21" customHeight="1" thickBot="1" x14ac:dyDescent="0.25">
      <c r="B157" s="345"/>
      <c r="C157" s="346"/>
      <c r="D157" s="482">
        <v>2023</v>
      </c>
      <c r="E157" s="458"/>
      <c r="F157" s="458"/>
      <c r="G157" s="460">
        <f t="shared" ref="G157:G160" si="6">E157-F157</f>
        <v>0</v>
      </c>
      <c r="H157" s="346"/>
      <c r="I157" s="346"/>
      <c r="J157" s="346"/>
      <c r="K157" s="346"/>
      <c r="L157" s="346"/>
      <c r="M157" s="346"/>
      <c r="N157" s="346"/>
      <c r="O157" s="348"/>
    </row>
    <row r="158" spans="2:15" ht="21" customHeight="1" thickBot="1" x14ac:dyDescent="0.25">
      <c r="B158" s="345"/>
      <c r="C158" s="346"/>
      <c r="D158" s="482">
        <v>2022</v>
      </c>
      <c r="E158" s="458"/>
      <c r="F158" s="458"/>
      <c r="G158" s="460">
        <f t="shared" si="6"/>
        <v>0</v>
      </c>
      <c r="H158" s="346"/>
      <c r="I158" s="346"/>
      <c r="J158" s="346"/>
      <c r="K158" s="346"/>
      <c r="L158" s="346"/>
      <c r="M158" s="346"/>
      <c r="N158" s="346"/>
      <c r="O158" s="348"/>
    </row>
    <row r="159" spans="2:15" ht="21" customHeight="1" thickBot="1" x14ac:dyDescent="0.25">
      <c r="B159" s="345"/>
      <c r="C159" s="346"/>
      <c r="D159" s="482">
        <v>2021</v>
      </c>
      <c r="E159" s="458"/>
      <c r="F159" s="458"/>
      <c r="G159" s="460">
        <f t="shared" si="6"/>
        <v>0</v>
      </c>
      <c r="H159" s="346"/>
      <c r="I159" s="346"/>
      <c r="J159" s="346"/>
      <c r="K159" s="346"/>
      <c r="L159" s="346"/>
      <c r="M159" s="346"/>
      <c r="N159" s="346"/>
      <c r="O159" s="348"/>
    </row>
    <row r="160" spans="2:15" ht="21" customHeight="1" thickBot="1" x14ac:dyDescent="0.25">
      <c r="B160" s="345"/>
      <c r="C160" s="346"/>
      <c r="D160" s="482">
        <v>2020</v>
      </c>
      <c r="E160" s="458"/>
      <c r="F160" s="458"/>
      <c r="G160" s="460">
        <f t="shared" si="6"/>
        <v>0</v>
      </c>
      <c r="H160" s="346"/>
      <c r="I160" s="346"/>
      <c r="J160" s="346"/>
      <c r="K160" s="346"/>
      <c r="L160" s="346"/>
      <c r="M160" s="346"/>
      <c r="N160" s="346"/>
      <c r="O160" s="348"/>
    </row>
    <row r="161" spans="2:15" ht="21" customHeight="1" x14ac:dyDescent="0.2">
      <c r="B161" s="345"/>
      <c r="C161" s="346"/>
      <c r="D161" s="346"/>
      <c r="E161" s="346"/>
      <c r="F161" s="346"/>
      <c r="G161" s="346"/>
      <c r="H161" s="346"/>
      <c r="I161" s="346"/>
      <c r="J161" s="346"/>
      <c r="K161" s="346"/>
      <c r="L161" s="346"/>
      <c r="M161" s="346"/>
      <c r="N161" s="346"/>
      <c r="O161" s="348"/>
    </row>
    <row r="162" spans="2:15" ht="21" customHeight="1" x14ac:dyDescent="0.2">
      <c r="B162" s="345"/>
      <c r="C162" s="346"/>
      <c r="D162" s="346"/>
      <c r="E162" s="346"/>
      <c r="F162" s="346"/>
      <c r="G162" s="346"/>
      <c r="H162" s="346"/>
      <c r="I162" s="346"/>
      <c r="J162" s="346"/>
      <c r="K162" s="346"/>
      <c r="L162" s="346"/>
      <c r="M162" s="346"/>
      <c r="N162" s="346"/>
      <c r="O162" s="348"/>
    </row>
    <row r="163" spans="2:15" ht="21" customHeight="1" x14ac:dyDescent="0.25">
      <c r="B163" s="345"/>
      <c r="C163" s="346"/>
      <c r="D163" s="206" t="s">
        <v>16</v>
      </c>
      <c r="E163" s="351" t="s">
        <v>12</v>
      </c>
      <c r="F163" s="472"/>
      <c r="G163" s="346"/>
      <c r="H163" s="352"/>
      <c r="I163" s="346"/>
      <c r="J163" s="346"/>
      <c r="K163" s="346"/>
      <c r="L163" s="346"/>
      <c r="M163" s="346"/>
      <c r="N163" s="346"/>
      <c r="O163" s="348"/>
    </row>
    <row r="164" spans="2:15" ht="21" customHeight="1" thickBot="1" x14ac:dyDescent="0.25">
      <c r="B164" s="345"/>
      <c r="C164" s="346"/>
      <c r="D164" s="354"/>
      <c r="E164" s="351"/>
      <c r="F164" s="352"/>
      <c r="G164" s="352"/>
      <c r="H164" s="352"/>
      <c r="I164" s="346"/>
      <c r="J164" s="346"/>
      <c r="K164" s="346"/>
      <c r="L164" s="346"/>
      <c r="M164" s="346"/>
      <c r="N164" s="346"/>
      <c r="O164" s="348"/>
    </row>
    <row r="165" spans="2:15" ht="21" customHeight="1" x14ac:dyDescent="0.2">
      <c r="B165" s="345"/>
      <c r="C165" s="346"/>
      <c r="D165" s="546" t="s">
        <v>4</v>
      </c>
      <c r="E165" s="509" t="s">
        <v>571</v>
      </c>
      <c r="F165" s="583" t="s">
        <v>607</v>
      </c>
      <c r="G165" s="509" t="s">
        <v>572</v>
      </c>
      <c r="H165" s="346"/>
      <c r="I165" s="346"/>
      <c r="J165" s="346"/>
      <c r="K165" s="346"/>
      <c r="L165" s="346"/>
      <c r="M165" s="346"/>
      <c r="N165" s="346"/>
      <c r="O165" s="348"/>
    </row>
    <row r="166" spans="2:15" ht="35.1" customHeight="1" thickBot="1" x14ac:dyDescent="0.25">
      <c r="B166" s="345"/>
      <c r="C166" s="346"/>
      <c r="D166" s="547"/>
      <c r="E166" s="549"/>
      <c r="F166" s="553"/>
      <c r="G166" s="510"/>
      <c r="H166" s="346"/>
      <c r="I166" s="346"/>
      <c r="J166" s="346"/>
      <c r="K166" s="346"/>
      <c r="L166" s="346"/>
      <c r="M166" s="346"/>
      <c r="N166" s="346"/>
      <c r="O166" s="348"/>
    </row>
    <row r="167" spans="2:15" ht="21" customHeight="1" thickBot="1" x14ac:dyDescent="0.25">
      <c r="B167" s="345"/>
      <c r="C167" s="346"/>
      <c r="D167" s="482">
        <v>2024</v>
      </c>
      <c r="E167" s="457"/>
      <c r="F167" s="457"/>
      <c r="G167" s="460">
        <f>E167-F167</f>
        <v>0</v>
      </c>
      <c r="H167" s="346"/>
      <c r="I167" s="346"/>
      <c r="J167" s="346"/>
      <c r="K167" s="346"/>
      <c r="L167" s="346"/>
      <c r="M167" s="346"/>
      <c r="N167" s="346"/>
      <c r="O167" s="348"/>
    </row>
    <row r="168" spans="2:15" ht="21" customHeight="1" thickBot="1" x14ac:dyDescent="0.25">
      <c r="B168" s="345"/>
      <c r="C168" s="346"/>
      <c r="D168" s="482">
        <v>2023</v>
      </c>
      <c r="E168" s="458"/>
      <c r="F168" s="458"/>
      <c r="G168" s="460">
        <f t="shared" ref="G168:G171" si="7">E168-F168</f>
        <v>0</v>
      </c>
      <c r="H168" s="346"/>
      <c r="I168" s="346"/>
      <c r="J168" s="346"/>
      <c r="K168" s="346"/>
      <c r="L168" s="346"/>
      <c r="M168" s="346"/>
      <c r="N168" s="346"/>
      <c r="O168" s="348"/>
    </row>
    <row r="169" spans="2:15" ht="21" customHeight="1" thickBot="1" x14ac:dyDescent="0.25">
      <c r="B169" s="345"/>
      <c r="C169" s="346"/>
      <c r="D169" s="482">
        <v>2022</v>
      </c>
      <c r="E169" s="458"/>
      <c r="F169" s="458"/>
      <c r="G169" s="460">
        <f t="shared" si="7"/>
        <v>0</v>
      </c>
      <c r="H169" s="346"/>
      <c r="I169" s="346"/>
      <c r="J169" s="346"/>
      <c r="K169" s="346"/>
      <c r="L169" s="346"/>
      <c r="M169" s="346"/>
      <c r="N169" s="346"/>
      <c r="O169" s="348"/>
    </row>
    <row r="170" spans="2:15" ht="21" customHeight="1" thickBot="1" x14ac:dyDescent="0.25">
      <c r="B170" s="345"/>
      <c r="C170" s="346"/>
      <c r="D170" s="482">
        <v>2021</v>
      </c>
      <c r="E170" s="458"/>
      <c r="F170" s="458"/>
      <c r="G170" s="460">
        <f t="shared" si="7"/>
        <v>0</v>
      </c>
      <c r="H170" s="346"/>
      <c r="I170" s="346"/>
      <c r="J170" s="346"/>
      <c r="K170" s="346"/>
      <c r="L170" s="346"/>
      <c r="M170" s="346"/>
      <c r="N170" s="346"/>
      <c r="O170" s="348"/>
    </row>
    <row r="171" spans="2:15" ht="21" customHeight="1" thickBot="1" x14ac:dyDescent="0.25">
      <c r="B171" s="345"/>
      <c r="C171" s="346"/>
      <c r="D171" s="482">
        <v>2020</v>
      </c>
      <c r="E171" s="458"/>
      <c r="F171" s="458"/>
      <c r="G171" s="460">
        <f t="shared" si="7"/>
        <v>0</v>
      </c>
      <c r="H171" s="346"/>
      <c r="I171" s="346"/>
      <c r="J171" s="346"/>
      <c r="K171" s="346"/>
      <c r="L171" s="346"/>
      <c r="M171" s="346"/>
      <c r="N171" s="346"/>
      <c r="O171" s="348"/>
    </row>
    <row r="172" spans="2:15" ht="21" customHeight="1" x14ac:dyDescent="0.2">
      <c r="B172" s="345"/>
      <c r="C172" s="346"/>
      <c r="D172" s="346"/>
      <c r="E172" s="346"/>
      <c r="F172" s="346"/>
      <c r="G172" s="346"/>
      <c r="H172" s="346"/>
      <c r="I172" s="346"/>
      <c r="J172" s="346"/>
      <c r="K172" s="346"/>
      <c r="L172" s="346"/>
      <c r="M172" s="346"/>
      <c r="N172" s="346"/>
      <c r="O172" s="348"/>
    </row>
    <row r="173" spans="2:15" ht="21" customHeight="1" x14ac:dyDescent="0.2">
      <c r="B173" s="345"/>
      <c r="C173" s="346"/>
      <c r="D173" s="346"/>
      <c r="E173" s="346"/>
      <c r="F173" s="346"/>
      <c r="G173" s="346"/>
      <c r="H173" s="346"/>
      <c r="I173" s="346"/>
      <c r="J173" s="346"/>
      <c r="K173" s="346"/>
      <c r="L173" s="346"/>
      <c r="M173" s="346"/>
      <c r="N173" s="346"/>
      <c r="O173" s="348"/>
    </row>
    <row r="174" spans="2:15" ht="21" customHeight="1" x14ac:dyDescent="0.25">
      <c r="B174" s="345"/>
      <c r="C174" s="346"/>
      <c r="D174" s="206" t="s">
        <v>17</v>
      </c>
      <c r="E174" s="351" t="s">
        <v>12</v>
      </c>
      <c r="F174" s="472"/>
      <c r="G174" s="346"/>
      <c r="H174" s="352"/>
      <c r="I174" s="346"/>
      <c r="J174" s="346"/>
      <c r="K174" s="346"/>
      <c r="L174" s="346"/>
      <c r="M174" s="346"/>
      <c r="N174" s="346"/>
      <c r="O174" s="348"/>
    </row>
    <row r="175" spans="2:15" ht="21" customHeight="1" thickBot="1" x14ac:dyDescent="0.25">
      <c r="B175" s="345"/>
      <c r="C175" s="346"/>
      <c r="D175" s="354"/>
      <c r="E175" s="351"/>
      <c r="F175" s="352"/>
      <c r="G175" s="352"/>
      <c r="H175" s="352"/>
      <c r="I175" s="346"/>
      <c r="J175" s="346"/>
      <c r="K175" s="346"/>
      <c r="L175" s="346"/>
      <c r="M175" s="346"/>
      <c r="N175" s="346"/>
      <c r="O175" s="348"/>
    </row>
    <row r="176" spans="2:15" ht="21" customHeight="1" x14ac:dyDescent="0.2">
      <c r="B176" s="345"/>
      <c r="C176" s="346"/>
      <c r="D176" s="546" t="s">
        <v>4</v>
      </c>
      <c r="E176" s="509" t="s">
        <v>571</v>
      </c>
      <c r="F176" s="583" t="s">
        <v>607</v>
      </c>
      <c r="G176" s="509" t="s">
        <v>572</v>
      </c>
      <c r="H176" s="346"/>
      <c r="I176" s="346"/>
      <c r="J176" s="346"/>
      <c r="K176" s="346"/>
      <c r="L176" s="346"/>
      <c r="M176" s="346"/>
      <c r="N176" s="346"/>
      <c r="O176" s="348"/>
    </row>
    <row r="177" spans="2:15" ht="35.1" customHeight="1" thickBot="1" x14ac:dyDescent="0.25">
      <c r="B177" s="345"/>
      <c r="C177" s="346"/>
      <c r="D177" s="547"/>
      <c r="E177" s="549"/>
      <c r="F177" s="553"/>
      <c r="G177" s="510"/>
      <c r="H177" s="346"/>
      <c r="I177" s="346"/>
      <c r="J177" s="346"/>
      <c r="K177" s="346"/>
      <c r="L177" s="346"/>
      <c r="M177" s="346"/>
      <c r="N177" s="346"/>
      <c r="O177" s="348"/>
    </row>
    <row r="178" spans="2:15" ht="21" customHeight="1" thickBot="1" x14ac:dyDescent="0.25">
      <c r="B178" s="345"/>
      <c r="C178" s="346"/>
      <c r="D178" s="482">
        <v>2024</v>
      </c>
      <c r="E178" s="457"/>
      <c r="F178" s="457"/>
      <c r="G178" s="460">
        <f>E178-F178</f>
        <v>0</v>
      </c>
      <c r="H178" s="346"/>
      <c r="I178" s="346"/>
      <c r="J178" s="346"/>
      <c r="K178" s="346"/>
      <c r="L178" s="346"/>
      <c r="M178" s="346"/>
      <c r="N178" s="346"/>
      <c r="O178" s="348"/>
    </row>
    <row r="179" spans="2:15" ht="21" customHeight="1" thickBot="1" x14ac:dyDescent="0.25">
      <c r="B179" s="345"/>
      <c r="C179" s="346"/>
      <c r="D179" s="482">
        <v>2023</v>
      </c>
      <c r="E179" s="458"/>
      <c r="F179" s="458"/>
      <c r="G179" s="460">
        <f t="shared" ref="G179:G182" si="8">E179-F179</f>
        <v>0</v>
      </c>
      <c r="H179" s="346"/>
      <c r="I179" s="346"/>
      <c r="J179" s="346"/>
      <c r="K179" s="346"/>
      <c r="L179" s="346"/>
      <c r="M179" s="346"/>
      <c r="N179" s="346"/>
      <c r="O179" s="348"/>
    </row>
    <row r="180" spans="2:15" ht="21" customHeight="1" thickBot="1" x14ac:dyDescent="0.25">
      <c r="B180" s="345"/>
      <c r="C180" s="346"/>
      <c r="D180" s="482">
        <v>2022</v>
      </c>
      <c r="E180" s="458"/>
      <c r="F180" s="458"/>
      <c r="G180" s="460">
        <f t="shared" si="8"/>
        <v>0</v>
      </c>
      <c r="H180" s="346"/>
      <c r="I180" s="346"/>
      <c r="J180" s="346"/>
      <c r="K180" s="346"/>
      <c r="L180" s="346"/>
      <c r="M180" s="346"/>
      <c r="N180" s="346"/>
      <c r="O180" s="348"/>
    </row>
    <row r="181" spans="2:15" ht="21" customHeight="1" thickBot="1" x14ac:dyDescent="0.25">
      <c r="B181" s="345"/>
      <c r="C181" s="346"/>
      <c r="D181" s="482">
        <v>2021</v>
      </c>
      <c r="E181" s="458"/>
      <c r="F181" s="458"/>
      <c r="G181" s="460">
        <f t="shared" si="8"/>
        <v>0</v>
      </c>
      <c r="H181" s="346"/>
      <c r="I181" s="346"/>
      <c r="J181" s="346"/>
      <c r="K181" s="346"/>
      <c r="L181" s="346"/>
      <c r="M181" s="346"/>
      <c r="N181" s="346"/>
      <c r="O181" s="348"/>
    </row>
    <row r="182" spans="2:15" ht="21" customHeight="1" thickBot="1" x14ac:dyDescent="0.25">
      <c r="B182" s="345"/>
      <c r="C182" s="346"/>
      <c r="D182" s="482">
        <v>2020</v>
      </c>
      <c r="E182" s="458"/>
      <c r="F182" s="458"/>
      <c r="G182" s="460">
        <f t="shared" si="8"/>
        <v>0</v>
      </c>
      <c r="H182" s="346"/>
      <c r="I182" s="346"/>
      <c r="J182" s="346"/>
      <c r="K182" s="346"/>
      <c r="L182" s="346"/>
      <c r="M182" s="346"/>
      <c r="N182" s="346"/>
      <c r="O182" s="348"/>
    </row>
    <row r="183" spans="2:15" ht="21" customHeight="1" x14ac:dyDescent="0.2">
      <c r="B183" s="345"/>
      <c r="C183" s="346"/>
      <c r="D183" s="346"/>
      <c r="E183" s="346"/>
      <c r="F183" s="346"/>
      <c r="G183" s="346"/>
      <c r="H183" s="346"/>
      <c r="I183" s="346"/>
      <c r="J183" s="346"/>
      <c r="K183" s="346"/>
      <c r="L183" s="346"/>
      <c r="M183" s="346"/>
      <c r="N183" s="346"/>
      <c r="O183" s="348"/>
    </row>
    <row r="184" spans="2:15" ht="21" customHeight="1" x14ac:dyDescent="0.2">
      <c r="B184" s="345"/>
      <c r="C184" s="346"/>
      <c r="D184" s="346"/>
      <c r="E184" s="346"/>
      <c r="F184" s="346"/>
      <c r="G184" s="346"/>
      <c r="H184" s="346"/>
      <c r="I184" s="346"/>
      <c r="J184" s="346"/>
      <c r="K184" s="346"/>
      <c r="L184" s="346"/>
      <c r="M184" s="346"/>
      <c r="N184" s="346"/>
      <c r="O184" s="348"/>
    </row>
    <row r="185" spans="2:15" ht="21" customHeight="1" x14ac:dyDescent="0.25">
      <c r="B185" s="345"/>
      <c r="C185" s="346"/>
      <c r="D185" s="206" t="s">
        <v>18</v>
      </c>
      <c r="E185" s="351" t="s">
        <v>12</v>
      </c>
      <c r="F185" s="472"/>
      <c r="G185" s="346"/>
      <c r="H185" s="352"/>
      <c r="I185" s="346"/>
      <c r="J185" s="346"/>
      <c r="K185" s="346"/>
      <c r="L185" s="346"/>
      <c r="M185" s="346"/>
      <c r="N185" s="346"/>
      <c r="O185" s="348"/>
    </row>
    <row r="186" spans="2:15" ht="21" customHeight="1" thickBot="1" x14ac:dyDescent="0.25">
      <c r="B186" s="345"/>
      <c r="C186" s="346"/>
      <c r="D186" s="346"/>
      <c r="E186" s="346"/>
      <c r="F186" s="346"/>
      <c r="G186" s="346"/>
      <c r="H186" s="346"/>
      <c r="I186" s="346"/>
      <c r="J186" s="346"/>
      <c r="K186" s="346"/>
      <c r="L186" s="346"/>
      <c r="M186" s="346"/>
      <c r="N186" s="346"/>
      <c r="O186" s="348"/>
    </row>
    <row r="187" spans="2:15" ht="21" customHeight="1" x14ac:dyDescent="0.2">
      <c r="B187" s="345"/>
      <c r="C187" s="346"/>
      <c r="D187" s="546" t="s">
        <v>4</v>
      </c>
      <c r="E187" s="509" t="s">
        <v>571</v>
      </c>
      <c r="F187" s="583" t="s">
        <v>607</v>
      </c>
      <c r="G187" s="509" t="s">
        <v>572</v>
      </c>
      <c r="H187" s="346"/>
      <c r="I187" s="346"/>
      <c r="J187" s="346"/>
      <c r="K187" s="346"/>
      <c r="L187" s="346"/>
      <c r="M187" s="346"/>
      <c r="N187" s="346"/>
      <c r="O187" s="348"/>
    </row>
    <row r="188" spans="2:15" ht="35.1" customHeight="1" thickBot="1" x14ac:dyDescent="0.25">
      <c r="B188" s="345"/>
      <c r="C188" s="346"/>
      <c r="D188" s="547"/>
      <c r="E188" s="549"/>
      <c r="F188" s="553"/>
      <c r="G188" s="510"/>
      <c r="H188" s="346"/>
      <c r="I188" s="346"/>
      <c r="J188" s="346"/>
      <c r="K188" s="346"/>
      <c r="L188" s="346"/>
      <c r="M188" s="346"/>
      <c r="N188" s="346"/>
      <c r="O188" s="348"/>
    </row>
    <row r="189" spans="2:15" ht="21" customHeight="1" thickBot="1" x14ac:dyDescent="0.25">
      <c r="B189" s="345"/>
      <c r="C189" s="346"/>
      <c r="D189" s="482">
        <v>2024</v>
      </c>
      <c r="E189" s="457"/>
      <c r="F189" s="457"/>
      <c r="G189" s="460">
        <f>E189-F189</f>
        <v>0</v>
      </c>
      <c r="H189" s="346"/>
      <c r="I189" s="346"/>
      <c r="J189" s="346"/>
      <c r="K189" s="346"/>
      <c r="L189" s="346"/>
      <c r="M189" s="346"/>
      <c r="N189" s="346"/>
      <c r="O189" s="348"/>
    </row>
    <row r="190" spans="2:15" ht="21" customHeight="1" thickBot="1" x14ac:dyDescent="0.25">
      <c r="B190" s="345"/>
      <c r="C190" s="346"/>
      <c r="D190" s="482">
        <v>2023</v>
      </c>
      <c r="E190" s="458"/>
      <c r="F190" s="458"/>
      <c r="G190" s="460"/>
      <c r="H190" s="346"/>
      <c r="I190" s="346"/>
      <c r="J190" s="346"/>
      <c r="K190" s="346"/>
      <c r="L190" s="346"/>
      <c r="M190" s="346"/>
      <c r="N190" s="346"/>
      <c r="O190" s="348"/>
    </row>
    <row r="191" spans="2:15" ht="21" customHeight="1" thickBot="1" x14ac:dyDescent="0.25">
      <c r="B191" s="345"/>
      <c r="C191" s="346"/>
      <c r="D191" s="482">
        <v>2022</v>
      </c>
      <c r="E191" s="458"/>
      <c r="F191" s="458"/>
      <c r="G191" s="460">
        <f t="shared" ref="G191:G193" si="9">E191-F191</f>
        <v>0</v>
      </c>
      <c r="H191" s="346"/>
      <c r="I191" s="346"/>
      <c r="J191" s="346"/>
      <c r="K191" s="346"/>
      <c r="L191" s="346"/>
      <c r="M191" s="346"/>
      <c r="N191" s="346"/>
      <c r="O191" s="348"/>
    </row>
    <row r="192" spans="2:15" ht="21" customHeight="1" thickBot="1" x14ac:dyDescent="0.25">
      <c r="B192" s="345"/>
      <c r="C192" s="346"/>
      <c r="D192" s="482">
        <v>2021</v>
      </c>
      <c r="E192" s="458"/>
      <c r="F192" s="458"/>
      <c r="G192" s="460">
        <f t="shared" si="9"/>
        <v>0</v>
      </c>
      <c r="H192" s="346"/>
      <c r="I192" s="346"/>
      <c r="J192" s="346"/>
      <c r="K192" s="346"/>
      <c r="L192" s="346"/>
      <c r="M192" s="346"/>
      <c r="N192" s="346"/>
      <c r="O192" s="348"/>
    </row>
    <row r="193" spans="2:15" ht="21" customHeight="1" thickBot="1" x14ac:dyDescent="0.25">
      <c r="B193" s="345"/>
      <c r="C193" s="346"/>
      <c r="D193" s="482">
        <v>2020</v>
      </c>
      <c r="E193" s="458"/>
      <c r="F193" s="458"/>
      <c r="G193" s="460">
        <f t="shared" si="9"/>
        <v>0</v>
      </c>
      <c r="H193" s="346"/>
      <c r="I193" s="346"/>
      <c r="J193" s="346"/>
      <c r="K193" s="346"/>
      <c r="L193" s="346"/>
      <c r="M193" s="346"/>
      <c r="N193" s="346"/>
      <c r="O193" s="348"/>
    </row>
    <row r="194" spans="2:15" ht="21" customHeight="1" x14ac:dyDescent="0.2">
      <c r="B194" s="345"/>
      <c r="C194" s="346"/>
      <c r="D194" s="346"/>
      <c r="E194" s="346"/>
      <c r="F194" s="346"/>
      <c r="G194" s="346"/>
      <c r="H194" s="346"/>
      <c r="I194" s="346"/>
      <c r="J194" s="346"/>
      <c r="K194" s="346"/>
      <c r="L194" s="346"/>
      <c r="M194" s="346"/>
      <c r="N194" s="346"/>
      <c r="O194" s="348"/>
    </row>
    <row r="195" spans="2:15" ht="21" customHeight="1" x14ac:dyDescent="0.2">
      <c r="B195" s="345"/>
      <c r="C195" s="346"/>
      <c r="D195" s="346"/>
      <c r="E195" s="346"/>
      <c r="F195" s="346"/>
      <c r="G195" s="346"/>
      <c r="H195" s="346"/>
      <c r="I195" s="346"/>
      <c r="J195" s="346"/>
      <c r="K195" s="346"/>
      <c r="L195" s="346"/>
      <c r="M195" s="346"/>
      <c r="N195" s="346"/>
      <c r="O195" s="348"/>
    </row>
    <row r="196" spans="2:15" ht="21" customHeight="1" x14ac:dyDescent="0.25">
      <c r="B196" s="345"/>
      <c r="C196" s="346"/>
      <c r="D196" s="118" t="s">
        <v>505</v>
      </c>
      <c r="E196" s="119"/>
      <c r="F196" s="119"/>
      <c r="G196" s="346"/>
      <c r="H196" s="346"/>
      <c r="I196" s="346"/>
      <c r="J196" s="346"/>
      <c r="K196" s="346"/>
      <c r="L196" s="346"/>
      <c r="M196" s="346"/>
      <c r="N196" s="346"/>
      <c r="O196" s="348"/>
    </row>
    <row r="197" spans="2:15" ht="21" customHeight="1" thickBot="1" x14ac:dyDescent="0.25">
      <c r="B197" s="345"/>
      <c r="C197" s="350"/>
      <c r="D197" s="346"/>
      <c r="E197" s="346"/>
      <c r="F197" s="346"/>
      <c r="G197" s="346"/>
      <c r="H197" s="346"/>
      <c r="I197" s="346"/>
      <c r="J197" s="346"/>
      <c r="K197" s="346"/>
      <c r="L197" s="346"/>
      <c r="M197" s="346"/>
      <c r="N197" s="346"/>
      <c r="O197" s="348"/>
    </row>
    <row r="198" spans="2:15" ht="21" customHeight="1" x14ac:dyDescent="0.2">
      <c r="B198" s="345"/>
      <c r="C198" s="346"/>
      <c r="D198" s="509" t="s">
        <v>21</v>
      </c>
      <c r="E198" s="546" t="s">
        <v>296</v>
      </c>
      <c r="F198" s="546" t="s">
        <v>22</v>
      </c>
      <c r="G198" s="509" t="s">
        <v>23</v>
      </c>
      <c r="H198" s="346"/>
      <c r="I198" s="346"/>
      <c r="J198" s="346"/>
      <c r="K198" s="346"/>
      <c r="L198" s="346"/>
      <c r="M198" s="346"/>
      <c r="N198" s="346"/>
      <c r="O198" s="348"/>
    </row>
    <row r="199" spans="2:15" ht="21" customHeight="1" thickBot="1" x14ac:dyDescent="0.25">
      <c r="B199" s="345"/>
      <c r="C199" s="346"/>
      <c r="D199" s="594"/>
      <c r="E199" s="551"/>
      <c r="F199" s="548"/>
      <c r="G199" s="549"/>
      <c r="H199" s="346"/>
      <c r="I199" s="346"/>
      <c r="J199" s="346"/>
      <c r="K199" s="346"/>
      <c r="L199" s="346"/>
      <c r="M199" s="346"/>
      <c r="N199" s="346"/>
      <c r="O199" s="348"/>
    </row>
    <row r="200" spans="2:15" ht="21" customHeight="1" thickBot="1" x14ac:dyDescent="0.25">
      <c r="B200" s="345"/>
      <c r="C200" s="346"/>
      <c r="D200" s="591">
        <v>1</v>
      </c>
      <c r="E200" s="554">
        <f>F68</f>
        <v>0</v>
      </c>
      <c r="F200" s="137"/>
      <c r="G200" s="478"/>
      <c r="H200" s="346"/>
      <c r="I200" s="346"/>
      <c r="J200" s="346"/>
      <c r="K200" s="346"/>
      <c r="L200" s="346"/>
      <c r="M200" s="346"/>
      <c r="N200" s="346"/>
      <c r="O200" s="348"/>
    </row>
    <row r="201" spans="2:15" ht="21" customHeight="1" thickBot="1" x14ac:dyDescent="0.25">
      <c r="B201" s="345"/>
      <c r="C201" s="346"/>
      <c r="D201" s="592"/>
      <c r="E201" s="555"/>
      <c r="F201" s="137"/>
      <c r="G201" s="478"/>
      <c r="H201" s="346"/>
      <c r="I201" s="346"/>
      <c r="J201" s="346"/>
      <c r="K201" s="346"/>
      <c r="L201" s="346"/>
      <c r="M201" s="346"/>
      <c r="N201" s="346"/>
      <c r="O201" s="348"/>
    </row>
    <row r="202" spans="2:15" ht="21" customHeight="1" thickBot="1" x14ac:dyDescent="0.25">
      <c r="B202" s="345"/>
      <c r="C202" s="346"/>
      <c r="D202" s="593"/>
      <c r="E202" s="556"/>
      <c r="F202" s="137"/>
      <c r="G202" s="479"/>
      <c r="H202" s="346"/>
      <c r="I202" s="346"/>
      <c r="J202" s="346"/>
      <c r="K202" s="346"/>
      <c r="L202" s="346"/>
      <c r="M202" s="346"/>
      <c r="N202" s="346"/>
      <c r="O202" s="348"/>
    </row>
    <row r="203" spans="2:15" ht="21" customHeight="1" x14ac:dyDescent="0.2">
      <c r="B203" s="345"/>
      <c r="C203" s="346"/>
      <c r="D203" s="355"/>
      <c r="E203" s="355"/>
      <c r="F203" s="356" t="s">
        <v>27</v>
      </c>
      <c r="G203" s="477">
        <f>SUM(G200:G202)</f>
        <v>0</v>
      </c>
      <c r="H203" s="346"/>
      <c r="I203" s="346"/>
      <c r="J203" s="346"/>
      <c r="K203" s="346"/>
      <c r="L203" s="346"/>
      <c r="M203" s="346"/>
      <c r="N203" s="346"/>
      <c r="O203" s="348"/>
    </row>
    <row r="204" spans="2:15" ht="21" customHeight="1" thickBot="1" x14ac:dyDescent="0.25">
      <c r="B204" s="345"/>
      <c r="C204" s="346"/>
      <c r="D204" s="346"/>
      <c r="E204" s="346"/>
      <c r="F204" s="346"/>
      <c r="G204" s="346"/>
      <c r="H204" s="346"/>
      <c r="I204" s="346"/>
      <c r="J204" s="346"/>
      <c r="K204" s="346"/>
      <c r="L204" s="346"/>
      <c r="M204" s="346"/>
      <c r="N204" s="346"/>
      <c r="O204" s="348"/>
    </row>
    <row r="205" spans="2:15" ht="21" customHeight="1" x14ac:dyDescent="0.2">
      <c r="B205" s="345"/>
      <c r="C205" s="346"/>
      <c r="D205" s="509" t="s">
        <v>21</v>
      </c>
      <c r="E205" s="546" t="s">
        <v>296</v>
      </c>
      <c r="F205" s="546" t="s">
        <v>22</v>
      </c>
      <c r="G205" s="509" t="s">
        <v>23</v>
      </c>
      <c r="H205" s="346"/>
      <c r="I205" s="346"/>
      <c r="J205" s="346"/>
      <c r="K205" s="346"/>
      <c r="L205" s="346"/>
      <c r="M205" s="346"/>
      <c r="N205" s="346"/>
      <c r="O205" s="348"/>
    </row>
    <row r="206" spans="2:15" ht="21" customHeight="1" thickBot="1" x14ac:dyDescent="0.25">
      <c r="B206" s="345"/>
      <c r="C206" s="346"/>
      <c r="D206" s="590"/>
      <c r="E206" s="548"/>
      <c r="F206" s="548"/>
      <c r="G206" s="549"/>
      <c r="H206" s="346"/>
      <c r="I206" s="346"/>
      <c r="J206" s="346"/>
      <c r="K206" s="346"/>
      <c r="L206" s="346"/>
      <c r="M206" s="346"/>
      <c r="N206" s="346"/>
      <c r="O206" s="348"/>
    </row>
    <row r="207" spans="2:15" ht="21" customHeight="1" thickBot="1" x14ac:dyDescent="0.25">
      <c r="B207" s="345"/>
      <c r="C207" s="346"/>
      <c r="D207" s="587">
        <v>2</v>
      </c>
      <c r="E207" s="543">
        <f>F79</f>
        <v>0</v>
      </c>
      <c r="F207" s="137"/>
      <c r="G207" s="478"/>
      <c r="H207" s="346"/>
      <c r="I207" s="346"/>
      <c r="J207" s="346"/>
      <c r="K207" s="346"/>
      <c r="L207" s="346"/>
      <c r="M207" s="346"/>
      <c r="N207" s="346"/>
      <c r="O207" s="348"/>
    </row>
    <row r="208" spans="2:15" ht="21" customHeight="1" thickBot="1" x14ac:dyDescent="0.25">
      <c r="B208" s="345"/>
      <c r="C208" s="346"/>
      <c r="D208" s="588"/>
      <c r="E208" s="544"/>
      <c r="F208" s="137"/>
      <c r="G208" s="478"/>
      <c r="H208" s="346"/>
      <c r="I208" s="346"/>
      <c r="J208" s="346"/>
      <c r="K208" s="346"/>
      <c r="L208" s="346"/>
      <c r="M208" s="346"/>
      <c r="N208" s="346"/>
      <c r="O208" s="348"/>
    </row>
    <row r="209" spans="2:15" ht="21" customHeight="1" thickBot="1" x14ac:dyDescent="0.25">
      <c r="B209" s="345"/>
      <c r="C209" s="346"/>
      <c r="D209" s="589"/>
      <c r="E209" s="545"/>
      <c r="F209" s="137"/>
      <c r="G209" s="479"/>
      <c r="H209" s="346"/>
      <c r="I209" s="346"/>
      <c r="J209" s="346"/>
      <c r="K209" s="346"/>
      <c r="L209" s="346"/>
      <c r="M209" s="346"/>
      <c r="N209" s="346"/>
      <c r="O209" s="348"/>
    </row>
    <row r="210" spans="2:15" ht="21" customHeight="1" x14ac:dyDescent="0.2">
      <c r="B210" s="345"/>
      <c r="C210" s="346"/>
      <c r="D210" s="355"/>
      <c r="E210" s="355"/>
      <c r="F210" s="356" t="s">
        <v>27</v>
      </c>
      <c r="G210" s="477">
        <f>SUM(G207:G209)</f>
        <v>0</v>
      </c>
      <c r="H210" s="346"/>
      <c r="I210" s="346"/>
      <c r="J210" s="346"/>
      <c r="K210" s="346"/>
      <c r="L210" s="346"/>
      <c r="M210" s="346"/>
      <c r="N210" s="346"/>
      <c r="O210" s="348"/>
    </row>
    <row r="211" spans="2:15" ht="21" customHeight="1" thickBot="1" x14ac:dyDescent="0.25">
      <c r="B211" s="345"/>
      <c r="C211" s="346"/>
      <c r="D211" s="346"/>
      <c r="E211" s="346"/>
      <c r="F211" s="346"/>
      <c r="G211" s="346"/>
      <c r="H211" s="346"/>
      <c r="I211" s="346"/>
      <c r="J211" s="346"/>
      <c r="K211" s="346"/>
      <c r="L211" s="346"/>
      <c r="M211" s="346"/>
      <c r="N211" s="346"/>
      <c r="O211" s="348"/>
    </row>
    <row r="212" spans="2:15" ht="21" customHeight="1" x14ac:dyDescent="0.2">
      <c r="B212" s="345"/>
      <c r="C212" s="346"/>
      <c r="D212" s="509" t="s">
        <v>21</v>
      </c>
      <c r="E212" s="546" t="s">
        <v>296</v>
      </c>
      <c r="F212" s="546" t="s">
        <v>22</v>
      </c>
      <c r="G212" s="509" t="s">
        <v>23</v>
      </c>
      <c r="H212" s="346"/>
      <c r="I212" s="346"/>
      <c r="J212" s="346"/>
      <c r="K212" s="346"/>
      <c r="L212" s="346"/>
      <c r="M212" s="346"/>
      <c r="N212" s="346"/>
      <c r="O212" s="348"/>
    </row>
    <row r="213" spans="2:15" ht="21" customHeight="1" thickBot="1" x14ac:dyDescent="0.25">
      <c r="B213" s="345"/>
      <c r="C213" s="346"/>
      <c r="D213" s="590"/>
      <c r="E213" s="548"/>
      <c r="F213" s="548"/>
      <c r="G213" s="549"/>
      <c r="H213" s="346"/>
      <c r="I213" s="346"/>
      <c r="J213" s="346"/>
      <c r="K213" s="346"/>
      <c r="L213" s="346"/>
      <c r="M213" s="346"/>
      <c r="N213" s="346"/>
      <c r="O213" s="348"/>
    </row>
    <row r="214" spans="2:15" ht="21" customHeight="1" thickBot="1" x14ac:dyDescent="0.25">
      <c r="B214" s="345"/>
      <c r="C214" s="346"/>
      <c r="D214" s="587">
        <v>3</v>
      </c>
      <c r="E214" s="543">
        <f>F90</f>
        <v>0</v>
      </c>
      <c r="F214" s="137"/>
      <c r="G214" s="478"/>
      <c r="H214" s="346"/>
      <c r="I214" s="346"/>
      <c r="J214" s="346"/>
      <c r="K214" s="346"/>
      <c r="L214" s="346"/>
      <c r="M214" s="346"/>
      <c r="N214" s="346"/>
      <c r="O214" s="348"/>
    </row>
    <row r="215" spans="2:15" ht="21" customHeight="1" thickBot="1" x14ac:dyDescent="0.25">
      <c r="B215" s="345"/>
      <c r="C215" s="346"/>
      <c r="D215" s="588"/>
      <c r="E215" s="544"/>
      <c r="F215" s="137"/>
      <c r="G215" s="478"/>
      <c r="H215" s="346"/>
      <c r="I215" s="346"/>
      <c r="J215" s="346"/>
      <c r="K215" s="346"/>
      <c r="L215" s="346"/>
      <c r="M215" s="346"/>
      <c r="N215" s="346"/>
      <c r="O215" s="348"/>
    </row>
    <row r="216" spans="2:15" ht="21" customHeight="1" thickBot="1" x14ac:dyDescent="0.25">
      <c r="B216" s="345"/>
      <c r="C216" s="346"/>
      <c r="D216" s="589"/>
      <c r="E216" s="545"/>
      <c r="F216" s="137"/>
      <c r="G216" s="479"/>
      <c r="H216" s="346"/>
      <c r="I216" s="346"/>
      <c r="J216" s="346"/>
      <c r="K216" s="346"/>
      <c r="L216" s="346"/>
      <c r="M216" s="346"/>
      <c r="N216" s="346"/>
      <c r="O216" s="348"/>
    </row>
    <row r="217" spans="2:15" ht="21" customHeight="1" x14ac:dyDescent="0.2">
      <c r="B217" s="345"/>
      <c r="C217" s="346"/>
      <c r="D217" s="355"/>
      <c r="E217" s="355"/>
      <c r="F217" s="356" t="s">
        <v>27</v>
      </c>
      <c r="G217" s="477">
        <f>SUM(G214:G216)</f>
        <v>0</v>
      </c>
      <c r="H217" s="346"/>
      <c r="I217" s="346"/>
      <c r="J217" s="346"/>
      <c r="K217" s="346"/>
      <c r="L217" s="346"/>
      <c r="M217" s="346"/>
      <c r="N217" s="346"/>
      <c r="O217" s="348"/>
    </row>
    <row r="218" spans="2:15" ht="21" customHeight="1" thickBot="1" x14ac:dyDescent="0.25">
      <c r="B218" s="345"/>
      <c r="C218" s="346"/>
      <c r="D218" s="346"/>
      <c r="E218" s="346"/>
      <c r="F218" s="346"/>
      <c r="G218" s="346"/>
      <c r="H218" s="346"/>
      <c r="I218" s="346"/>
      <c r="J218" s="346"/>
      <c r="K218" s="346"/>
      <c r="L218" s="346"/>
      <c r="M218" s="346"/>
      <c r="N218" s="346"/>
      <c r="O218" s="348"/>
    </row>
    <row r="219" spans="2:15" ht="21" customHeight="1" x14ac:dyDescent="0.2">
      <c r="B219" s="345"/>
      <c r="C219" s="346"/>
      <c r="D219" s="509" t="s">
        <v>21</v>
      </c>
      <c r="E219" s="546" t="s">
        <v>296</v>
      </c>
      <c r="F219" s="546" t="s">
        <v>22</v>
      </c>
      <c r="G219" s="509" t="s">
        <v>23</v>
      </c>
      <c r="H219" s="346"/>
      <c r="I219" s="346"/>
      <c r="J219" s="346"/>
      <c r="K219" s="346"/>
      <c r="L219" s="346"/>
      <c r="M219" s="346"/>
      <c r="N219" s="346"/>
      <c r="O219" s="348"/>
    </row>
    <row r="220" spans="2:15" ht="21" customHeight="1" thickBot="1" x14ac:dyDescent="0.25">
      <c r="B220" s="345"/>
      <c r="C220" s="346"/>
      <c r="D220" s="590"/>
      <c r="E220" s="548"/>
      <c r="F220" s="548"/>
      <c r="G220" s="549"/>
      <c r="H220" s="346"/>
      <c r="I220" s="346"/>
      <c r="J220" s="346"/>
      <c r="K220" s="346"/>
      <c r="L220" s="346"/>
      <c r="M220" s="346"/>
      <c r="N220" s="346"/>
      <c r="O220" s="348"/>
    </row>
    <row r="221" spans="2:15" ht="21" customHeight="1" thickBot="1" x14ac:dyDescent="0.25">
      <c r="B221" s="345"/>
      <c r="C221" s="346"/>
      <c r="D221" s="587">
        <v>4</v>
      </c>
      <c r="E221" s="543">
        <f>F101</f>
        <v>0</v>
      </c>
      <c r="F221" s="137"/>
      <c r="G221" s="478"/>
      <c r="H221" s="346"/>
      <c r="I221" s="346"/>
      <c r="J221" s="346"/>
      <c r="K221" s="346"/>
      <c r="L221" s="346"/>
      <c r="M221" s="346"/>
      <c r="N221" s="346"/>
      <c r="O221" s="348"/>
    </row>
    <row r="222" spans="2:15" ht="21" customHeight="1" thickBot="1" x14ac:dyDescent="0.25">
      <c r="B222" s="345"/>
      <c r="C222" s="346"/>
      <c r="D222" s="588"/>
      <c r="E222" s="544"/>
      <c r="F222" s="137"/>
      <c r="G222" s="478"/>
      <c r="H222" s="346"/>
      <c r="I222" s="346"/>
      <c r="J222" s="346"/>
      <c r="K222" s="346"/>
      <c r="L222" s="346"/>
      <c r="M222" s="346"/>
      <c r="N222" s="346"/>
      <c r="O222" s="348"/>
    </row>
    <row r="223" spans="2:15" ht="21" customHeight="1" thickBot="1" x14ac:dyDescent="0.25">
      <c r="B223" s="345"/>
      <c r="C223" s="346"/>
      <c r="D223" s="589"/>
      <c r="E223" s="545"/>
      <c r="F223" s="137"/>
      <c r="G223" s="479"/>
      <c r="H223" s="346"/>
      <c r="I223" s="346"/>
      <c r="J223" s="346"/>
      <c r="K223" s="346"/>
      <c r="L223" s="346"/>
      <c r="M223" s="346"/>
      <c r="N223" s="346"/>
      <c r="O223" s="348"/>
    </row>
    <row r="224" spans="2:15" ht="21" customHeight="1" x14ac:dyDescent="0.2">
      <c r="B224" s="345"/>
      <c r="C224" s="346"/>
      <c r="D224" s="355"/>
      <c r="E224" s="355"/>
      <c r="F224" s="356" t="s">
        <v>27</v>
      </c>
      <c r="G224" s="477">
        <f>SUM(G221:G223)</f>
        <v>0</v>
      </c>
      <c r="H224" s="346"/>
      <c r="I224" s="346"/>
      <c r="J224" s="346"/>
      <c r="K224" s="346"/>
      <c r="L224" s="346"/>
      <c r="M224" s="346"/>
      <c r="N224" s="346"/>
      <c r="O224" s="348"/>
    </row>
    <row r="225" spans="2:16" ht="21" customHeight="1" thickBot="1" x14ac:dyDescent="0.25">
      <c r="B225" s="345"/>
      <c r="C225" s="346"/>
      <c r="D225" s="346"/>
      <c r="E225" s="346"/>
      <c r="F225" s="346"/>
      <c r="G225" s="346"/>
      <c r="H225" s="346"/>
      <c r="I225" s="346"/>
      <c r="J225" s="346"/>
      <c r="K225" s="346"/>
      <c r="L225" s="346"/>
      <c r="M225" s="346"/>
      <c r="N225" s="346"/>
      <c r="O225" s="348"/>
    </row>
    <row r="226" spans="2:16" ht="21" customHeight="1" x14ac:dyDescent="0.2">
      <c r="B226" s="345"/>
      <c r="C226" s="346"/>
      <c r="D226" s="509" t="s">
        <v>21</v>
      </c>
      <c r="E226" s="546" t="s">
        <v>296</v>
      </c>
      <c r="F226" s="546" t="s">
        <v>22</v>
      </c>
      <c r="G226" s="509" t="s">
        <v>23</v>
      </c>
      <c r="H226" s="346"/>
      <c r="I226" s="346"/>
      <c r="J226" s="346"/>
      <c r="K226" s="346"/>
      <c r="L226" s="346"/>
      <c r="M226" s="346"/>
      <c r="N226" s="346"/>
      <c r="O226" s="348"/>
    </row>
    <row r="227" spans="2:16" ht="21" customHeight="1" thickBot="1" x14ac:dyDescent="0.25">
      <c r="B227" s="345"/>
      <c r="C227" s="346"/>
      <c r="D227" s="590"/>
      <c r="E227" s="548"/>
      <c r="F227" s="548"/>
      <c r="G227" s="549"/>
      <c r="H227" s="346"/>
      <c r="I227" s="346"/>
      <c r="J227" s="346"/>
      <c r="K227" s="346"/>
      <c r="L227" s="346"/>
      <c r="M227" s="346"/>
      <c r="N227" s="346"/>
      <c r="O227" s="348"/>
    </row>
    <row r="228" spans="2:16" ht="21" customHeight="1" thickBot="1" x14ac:dyDescent="0.25">
      <c r="B228" s="345"/>
      <c r="C228" s="346"/>
      <c r="D228" s="587">
        <v>5</v>
      </c>
      <c r="E228" s="543">
        <f>F112</f>
        <v>0</v>
      </c>
      <c r="F228" s="137"/>
      <c r="G228" s="478"/>
      <c r="H228" s="346"/>
      <c r="I228" s="346"/>
      <c r="J228" s="346"/>
      <c r="K228" s="346"/>
      <c r="L228" s="346"/>
      <c r="M228" s="346"/>
      <c r="N228" s="346"/>
      <c r="O228" s="348"/>
    </row>
    <row r="229" spans="2:16" ht="21" customHeight="1" thickBot="1" x14ac:dyDescent="0.25">
      <c r="B229" s="345"/>
      <c r="C229" s="346"/>
      <c r="D229" s="588"/>
      <c r="E229" s="544"/>
      <c r="F229" s="137"/>
      <c r="G229" s="478"/>
      <c r="H229" s="346"/>
      <c r="I229" s="346"/>
      <c r="J229" s="346"/>
      <c r="K229" s="346"/>
      <c r="L229" s="346"/>
      <c r="M229" s="346"/>
      <c r="N229" s="346"/>
      <c r="O229" s="348"/>
    </row>
    <row r="230" spans="2:16" ht="21" customHeight="1" thickBot="1" x14ac:dyDescent="0.25">
      <c r="B230" s="345"/>
      <c r="C230" s="346"/>
      <c r="D230" s="589"/>
      <c r="E230" s="545"/>
      <c r="F230" s="137"/>
      <c r="G230" s="479"/>
      <c r="H230" s="346"/>
      <c r="I230" s="346"/>
      <c r="J230" s="346"/>
      <c r="K230" s="346"/>
      <c r="L230" s="346"/>
      <c r="M230" s="346"/>
      <c r="N230" s="346"/>
      <c r="O230" s="348"/>
    </row>
    <row r="231" spans="2:16" ht="21" customHeight="1" x14ac:dyDescent="0.2">
      <c r="B231" s="345"/>
      <c r="C231" s="346"/>
      <c r="D231" s="346"/>
      <c r="E231" s="346"/>
      <c r="F231" s="356" t="s">
        <v>27</v>
      </c>
      <c r="G231" s="477">
        <f>SUM(G228:G230)</f>
        <v>0</v>
      </c>
      <c r="H231" s="346"/>
      <c r="I231" s="346"/>
      <c r="J231" s="346"/>
      <c r="K231" s="346"/>
      <c r="L231" s="346"/>
      <c r="M231" s="346"/>
      <c r="N231" s="346"/>
      <c r="O231" s="348"/>
    </row>
    <row r="232" spans="2:16" x14ac:dyDescent="0.2">
      <c r="B232" s="345"/>
      <c r="C232" s="346"/>
      <c r="D232" s="346"/>
      <c r="E232" s="346"/>
      <c r="F232" s="346"/>
      <c r="G232" s="346"/>
      <c r="H232" s="346"/>
      <c r="I232" s="346"/>
      <c r="J232" s="346"/>
      <c r="K232" s="346"/>
      <c r="L232" s="346"/>
      <c r="M232" s="346"/>
      <c r="N232" s="346"/>
      <c r="O232" s="348"/>
    </row>
    <row r="233" spans="2:16" ht="13.5" thickBot="1" x14ac:dyDescent="0.25">
      <c r="B233" s="358"/>
      <c r="C233" s="359"/>
      <c r="D233" s="359"/>
      <c r="E233" s="359"/>
      <c r="F233" s="359"/>
      <c r="G233" s="359"/>
      <c r="H233" s="359"/>
      <c r="I233" s="359"/>
      <c r="J233" s="359"/>
      <c r="K233" s="359"/>
      <c r="L233" s="359"/>
      <c r="M233" s="359"/>
      <c r="N233" s="359"/>
      <c r="O233" s="360"/>
    </row>
    <row r="234" spans="2:16" ht="15.75" thickBot="1" x14ac:dyDescent="0.25">
      <c r="C234" s="76"/>
      <c r="D234" s="36"/>
      <c r="E234" s="36"/>
      <c r="F234" s="36"/>
      <c r="G234" s="36"/>
      <c r="H234" s="76"/>
      <c r="J234"/>
      <c r="K234"/>
    </row>
    <row r="235" spans="2:16" ht="24" customHeight="1" x14ac:dyDescent="0.2">
      <c r="B235" s="361"/>
      <c r="C235" s="362"/>
      <c r="D235" s="362"/>
      <c r="E235" s="362"/>
      <c r="F235" s="362"/>
      <c r="G235" s="362"/>
      <c r="H235" s="362"/>
      <c r="I235" s="362"/>
      <c r="J235" s="362"/>
      <c r="K235" s="362"/>
      <c r="L235" s="362"/>
      <c r="M235" s="362"/>
      <c r="N235" s="362"/>
      <c r="O235" s="362"/>
      <c r="P235" s="364"/>
    </row>
    <row r="236" spans="2:16" ht="26.25" x14ac:dyDescent="0.2">
      <c r="B236" s="365"/>
      <c r="C236" s="300" t="s">
        <v>493</v>
      </c>
      <c r="D236" s="300" t="s">
        <v>494</v>
      </c>
      <c r="E236" s="301"/>
      <c r="F236" s="301"/>
      <c r="G236" s="366"/>
      <c r="H236" s="367"/>
      <c r="I236" s="366"/>
      <c r="J236" s="366"/>
      <c r="K236" s="366"/>
      <c r="L236" s="366"/>
      <c r="M236" s="366"/>
      <c r="N236" s="366"/>
      <c r="O236" s="366"/>
      <c r="P236" s="364"/>
    </row>
    <row r="237" spans="2:16" x14ac:dyDescent="0.2">
      <c r="B237" s="365"/>
      <c r="C237" s="366"/>
      <c r="D237" s="366"/>
      <c r="E237" s="366"/>
      <c r="F237" s="366"/>
      <c r="G237" s="366"/>
      <c r="H237" s="366"/>
      <c r="I237" s="366"/>
      <c r="J237" s="366"/>
      <c r="K237" s="366"/>
      <c r="L237" s="366"/>
      <c r="M237" s="366"/>
      <c r="N237" s="366"/>
      <c r="O237" s="366"/>
      <c r="P237" s="364"/>
    </row>
    <row r="238" spans="2:16" ht="21" customHeight="1" x14ac:dyDescent="0.2">
      <c r="B238" s="365"/>
      <c r="C238" s="366"/>
      <c r="D238" s="120" t="s">
        <v>294</v>
      </c>
      <c r="E238" s="119"/>
      <c r="F238" s="119"/>
      <c r="G238" s="119"/>
      <c r="H238" s="119"/>
      <c r="I238" s="119"/>
      <c r="J238" s="366"/>
      <c r="K238" s="366"/>
      <c r="L238" s="366"/>
      <c r="M238" s="366"/>
      <c r="N238" s="366"/>
      <c r="O238" s="366"/>
      <c r="P238" s="364"/>
    </row>
    <row r="239" spans="2:16" ht="21" customHeight="1" thickBot="1" x14ac:dyDescent="0.25">
      <c r="B239" s="365"/>
      <c r="C239" s="366"/>
      <c r="D239" s="366"/>
      <c r="E239" s="366"/>
      <c r="F239" s="366"/>
      <c r="G239" s="366"/>
      <c r="H239" s="366"/>
      <c r="I239" s="366"/>
      <c r="J239" s="366"/>
      <c r="K239" s="366"/>
      <c r="L239" s="366"/>
      <c r="M239" s="366"/>
      <c r="N239" s="366"/>
      <c r="O239" s="366"/>
      <c r="P239" s="364"/>
    </row>
    <row r="240" spans="2:16" ht="33" customHeight="1" x14ac:dyDescent="0.25">
      <c r="B240" s="365"/>
      <c r="C240" s="366"/>
      <c r="D240" s="546" t="s">
        <v>4</v>
      </c>
      <c r="E240" s="509" t="s">
        <v>150</v>
      </c>
      <c r="F240" s="428" t="s">
        <v>573</v>
      </c>
      <c r="G240" s="428" t="s">
        <v>573</v>
      </c>
      <c r="H240" s="428" t="s">
        <v>573</v>
      </c>
      <c r="I240" s="428" t="s">
        <v>573</v>
      </c>
      <c r="J240" s="428" t="s">
        <v>573</v>
      </c>
      <c r="K240" s="509" t="s">
        <v>293</v>
      </c>
      <c r="L240" s="366"/>
      <c r="M240" s="366"/>
      <c r="N240" s="366"/>
      <c r="O240" s="366"/>
      <c r="P240" s="364"/>
    </row>
    <row r="241" spans="2:16" ht="28.5" customHeight="1" thickBot="1" x14ac:dyDescent="0.25">
      <c r="B241" s="365"/>
      <c r="C241" s="366"/>
      <c r="D241" s="552"/>
      <c r="E241" s="510"/>
      <c r="F241" s="429" t="s">
        <v>14</v>
      </c>
      <c r="G241" s="429" t="s">
        <v>15</v>
      </c>
      <c r="H241" s="429" t="s">
        <v>16</v>
      </c>
      <c r="I241" s="429" t="s">
        <v>17</v>
      </c>
      <c r="J241" s="429" t="s">
        <v>18</v>
      </c>
      <c r="K241" s="549"/>
      <c r="L241" s="366"/>
      <c r="M241" s="366"/>
      <c r="N241" s="366"/>
      <c r="O241" s="366"/>
      <c r="P241" s="364"/>
    </row>
    <row r="242" spans="2:16" ht="24.95" customHeight="1" thickBot="1" x14ac:dyDescent="0.25">
      <c r="B242" s="365"/>
      <c r="C242" s="366"/>
      <c r="D242" s="482">
        <v>2024</v>
      </c>
      <c r="E242" s="349">
        <f>I132*1000000</f>
        <v>0</v>
      </c>
      <c r="F242" s="369">
        <f>G145*1000000</f>
        <v>0</v>
      </c>
      <c r="G242" s="369">
        <f>H158*1000000</f>
        <v>0</v>
      </c>
      <c r="H242" s="369">
        <f>H167*1000000</f>
        <v>0</v>
      </c>
      <c r="I242" s="369">
        <f>H178*1000000</f>
        <v>0</v>
      </c>
      <c r="J242" s="369">
        <f>H189*1000000</f>
        <v>0</v>
      </c>
      <c r="K242" s="369">
        <f>(F242+G242+H242+I242+J242)-E242</f>
        <v>0</v>
      </c>
      <c r="L242" s="366"/>
      <c r="M242" s="366"/>
      <c r="N242" s="366"/>
      <c r="O242" s="366"/>
      <c r="P242" s="364"/>
    </row>
    <row r="243" spans="2:16" ht="24.95" customHeight="1" thickBot="1" x14ac:dyDescent="0.25">
      <c r="B243" s="365"/>
      <c r="C243" s="366"/>
      <c r="D243" s="482">
        <v>2023</v>
      </c>
      <c r="E243" s="349">
        <f>I133*1000000</f>
        <v>0</v>
      </c>
      <c r="F243" s="369">
        <f>G146*1000000</f>
        <v>0</v>
      </c>
      <c r="G243" s="369">
        <f>H159*1000000</f>
        <v>0</v>
      </c>
      <c r="H243" s="369">
        <f>H168*1000000</f>
        <v>0</v>
      </c>
      <c r="I243" s="369">
        <f>H179*1000000</f>
        <v>0</v>
      </c>
      <c r="J243" s="369">
        <f>H190*1000000</f>
        <v>0</v>
      </c>
      <c r="K243" s="369">
        <f t="shared" ref="K243:K246" si="10">(F243+G243+H243+I243+J243)-E243</f>
        <v>0</v>
      </c>
      <c r="L243" s="366"/>
      <c r="M243" s="366"/>
      <c r="N243" s="366"/>
      <c r="O243" s="366"/>
      <c r="P243" s="364"/>
    </row>
    <row r="244" spans="2:16" ht="24.95" customHeight="1" thickBot="1" x14ac:dyDescent="0.25">
      <c r="B244" s="365"/>
      <c r="C244" s="366"/>
      <c r="D244" s="482">
        <v>2022</v>
      </c>
      <c r="E244" s="349">
        <f>I134*1000000</f>
        <v>0</v>
      </c>
      <c r="F244" s="369">
        <f>G147*1000000</f>
        <v>0</v>
      </c>
      <c r="G244" s="369">
        <f>H160*1000000</f>
        <v>0</v>
      </c>
      <c r="H244" s="369">
        <f>H169*1000000</f>
        <v>0</v>
      </c>
      <c r="I244" s="369">
        <f>H180*1000000</f>
        <v>0</v>
      </c>
      <c r="J244" s="369">
        <f>H191*1000000</f>
        <v>0</v>
      </c>
      <c r="K244" s="369">
        <f t="shared" si="10"/>
        <v>0</v>
      </c>
      <c r="L244" s="366"/>
      <c r="M244" s="366"/>
      <c r="N244" s="366"/>
      <c r="O244" s="366"/>
      <c r="P244" s="364"/>
    </row>
    <row r="245" spans="2:16" ht="24.95" customHeight="1" thickBot="1" x14ac:dyDescent="0.25">
      <c r="B245" s="365"/>
      <c r="C245" s="366"/>
      <c r="D245" s="482">
        <v>2021</v>
      </c>
      <c r="E245" s="349">
        <f>I135*1000000</f>
        <v>0</v>
      </c>
      <c r="F245" s="369">
        <f>G148*1000000</f>
        <v>0</v>
      </c>
      <c r="G245" s="369">
        <f t="shared" ref="G245:G246" si="11">F161*1000000</f>
        <v>0</v>
      </c>
      <c r="H245" s="369">
        <f>H170*1000000</f>
        <v>0</v>
      </c>
      <c r="I245" s="369">
        <f>H181*1000000</f>
        <v>0</v>
      </c>
      <c r="J245" s="369">
        <f>H192*1000000</f>
        <v>0</v>
      </c>
      <c r="K245" s="369">
        <f t="shared" si="10"/>
        <v>0</v>
      </c>
      <c r="L245" s="366"/>
      <c r="M245" s="366"/>
      <c r="N245" s="366"/>
      <c r="O245" s="366"/>
      <c r="P245" s="364"/>
    </row>
    <row r="246" spans="2:16" ht="24.95" customHeight="1" thickBot="1" x14ac:dyDescent="0.25">
      <c r="B246" s="365"/>
      <c r="C246" s="366"/>
      <c r="D246" s="482">
        <v>2020</v>
      </c>
      <c r="E246" s="349">
        <f>I136*1000000</f>
        <v>0</v>
      </c>
      <c r="F246" s="369">
        <f>G149*1000000</f>
        <v>0</v>
      </c>
      <c r="G246" s="369">
        <f t="shared" si="11"/>
        <v>0</v>
      </c>
      <c r="H246" s="369">
        <f>H171*1000000</f>
        <v>0</v>
      </c>
      <c r="I246" s="369">
        <f>H182*1000000</f>
        <v>0</v>
      </c>
      <c r="J246" s="369">
        <f>H193*1000000</f>
        <v>0</v>
      </c>
      <c r="K246" s="369">
        <f t="shared" si="10"/>
        <v>0</v>
      </c>
      <c r="L246" s="366"/>
      <c r="M246" s="366"/>
      <c r="N246" s="366"/>
      <c r="O246" s="366"/>
      <c r="P246" s="364"/>
    </row>
    <row r="247" spans="2:16" ht="21" customHeight="1" x14ac:dyDescent="0.2">
      <c r="B247" s="365"/>
      <c r="C247" s="366"/>
      <c r="D247" s="366"/>
      <c r="E247" s="366"/>
      <c r="F247" s="366"/>
      <c r="G247" s="366"/>
      <c r="H247" s="366"/>
      <c r="I247" s="366"/>
      <c r="J247" s="366"/>
      <c r="K247" s="366"/>
      <c r="L247" s="366"/>
      <c r="M247" s="366"/>
      <c r="N247" s="366"/>
      <c r="O247" s="366"/>
      <c r="P247" s="364"/>
    </row>
    <row r="248" spans="2:16" ht="21" customHeight="1" x14ac:dyDescent="0.2">
      <c r="B248" s="365"/>
      <c r="C248" s="366"/>
      <c r="D248" s="371" t="s">
        <v>284</v>
      </c>
      <c r="E248" s="372"/>
      <c r="F248" s="366"/>
      <c r="G248" s="366"/>
      <c r="H248" s="366"/>
      <c r="I248" s="366"/>
      <c r="J248" s="366"/>
      <c r="K248" s="366"/>
      <c r="L248" s="366"/>
      <c r="M248" s="366"/>
      <c r="N248" s="366"/>
      <c r="O248" s="366"/>
      <c r="P248" s="364"/>
    </row>
    <row r="249" spans="2:16" ht="21" customHeight="1" x14ac:dyDescent="0.2">
      <c r="B249" s="365"/>
      <c r="C249" s="366"/>
      <c r="D249" s="366"/>
      <c r="E249" s="366"/>
      <c r="F249" s="366"/>
      <c r="G249" s="366"/>
      <c r="H249" s="366"/>
      <c r="I249" s="366"/>
      <c r="J249" s="366"/>
      <c r="K249" s="366"/>
      <c r="L249" s="366"/>
      <c r="M249" s="366"/>
      <c r="N249" s="366"/>
      <c r="O249" s="366"/>
      <c r="P249" s="364"/>
    </row>
    <row r="250" spans="2:16" ht="21" customHeight="1" thickBot="1" x14ac:dyDescent="0.35">
      <c r="B250" s="365"/>
      <c r="C250" s="366"/>
      <c r="D250" s="208" t="s">
        <v>285</v>
      </c>
      <c r="E250" s="462">
        <f>COUNTIF(K241:K245,"&lt;0")</f>
        <v>0</v>
      </c>
      <c r="F250" s="366"/>
      <c r="G250" s="366"/>
      <c r="H250" s="366"/>
      <c r="I250" s="448" t="s">
        <v>555</v>
      </c>
      <c r="J250" s="366"/>
      <c r="K250" s="366"/>
      <c r="L250" s="366"/>
      <c r="M250" s="366"/>
      <c r="N250" s="366"/>
      <c r="O250" s="366"/>
      <c r="P250" s="364"/>
    </row>
    <row r="251" spans="2:16" ht="21" customHeight="1" x14ac:dyDescent="0.2">
      <c r="B251" s="365"/>
      <c r="C251" s="366"/>
      <c r="D251" s="209" t="s">
        <v>286</v>
      </c>
      <c r="E251" s="461">
        <f>COUNTIF(K242:K246,"&gt;0")</f>
        <v>0</v>
      </c>
      <c r="F251" s="366"/>
      <c r="G251" s="366"/>
      <c r="H251" s="366"/>
      <c r="I251" s="567"/>
      <c r="J251" s="512"/>
      <c r="K251" s="512"/>
      <c r="L251" s="512"/>
      <c r="M251" s="512"/>
      <c r="N251" s="512"/>
      <c r="O251" s="366"/>
      <c r="P251" s="364"/>
    </row>
    <row r="252" spans="2:16" ht="21" customHeight="1" thickBot="1" x14ac:dyDescent="0.25">
      <c r="B252" s="365"/>
      <c r="C252" s="366"/>
      <c r="D252" s="366"/>
      <c r="E252" s="366"/>
      <c r="F252" s="366"/>
      <c r="G252" s="366"/>
      <c r="H252" s="366"/>
      <c r="I252" s="513"/>
      <c r="J252" s="514"/>
      <c r="K252" s="514"/>
      <c r="L252" s="514"/>
      <c r="M252" s="514"/>
      <c r="N252" s="514"/>
      <c r="O252" s="366"/>
      <c r="P252" s="364"/>
    </row>
    <row r="253" spans="2:16" ht="23.25" customHeight="1" thickBot="1" x14ac:dyDescent="0.3">
      <c r="B253" s="365"/>
      <c r="C253" s="366"/>
      <c r="D253" s="376" t="s">
        <v>608</v>
      </c>
      <c r="E253" s="377"/>
      <c r="F253" s="463" t="str">
        <f>IFERROR(IF(E251/(E250+E251)=0,0,100*E251/(E250+E251)),"INVALIDO")</f>
        <v>INVALIDO</v>
      </c>
      <c r="G253" s="366"/>
      <c r="H253" s="366"/>
      <c r="I253" s="513"/>
      <c r="J253" s="514"/>
      <c r="K253" s="514"/>
      <c r="L253" s="514"/>
      <c r="M253" s="514"/>
      <c r="N253" s="514"/>
      <c r="O253" s="366"/>
      <c r="P253" s="364"/>
    </row>
    <row r="254" spans="2:16" ht="21" customHeight="1" x14ac:dyDescent="0.2">
      <c r="B254" s="365"/>
      <c r="C254" s="366"/>
      <c r="D254" s="366"/>
      <c r="E254" s="366"/>
      <c r="F254" s="366"/>
      <c r="G254" s="366"/>
      <c r="H254" s="366"/>
      <c r="I254" s="513"/>
      <c r="J254" s="514"/>
      <c r="K254" s="514"/>
      <c r="L254" s="514"/>
      <c r="M254" s="514"/>
      <c r="N254" s="514"/>
      <c r="O254" s="366"/>
      <c r="P254" s="364"/>
    </row>
    <row r="255" spans="2:16" ht="21" customHeight="1" x14ac:dyDescent="0.2">
      <c r="B255" s="365"/>
      <c r="C255" s="366"/>
      <c r="D255" s="366"/>
      <c r="E255" s="366"/>
      <c r="F255" s="366"/>
      <c r="G255" s="366"/>
      <c r="H255" s="366"/>
      <c r="I255" s="513"/>
      <c r="J255" s="514"/>
      <c r="K255" s="514"/>
      <c r="L255" s="514"/>
      <c r="M255" s="514"/>
      <c r="N255" s="514"/>
      <c r="O255" s="366"/>
      <c r="P255" s="364"/>
    </row>
    <row r="256" spans="2:16" ht="21" customHeight="1" x14ac:dyDescent="0.2">
      <c r="B256" s="365"/>
      <c r="C256" s="366"/>
      <c r="D256" s="366"/>
      <c r="E256" s="366"/>
      <c r="F256" s="366"/>
      <c r="G256" s="366"/>
      <c r="H256" s="366"/>
      <c r="I256" s="513"/>
      <c r="J256" s="514"/>
      <c r="K256" s="514"/>
      <c r="L256" s="514"/>
      <c r="M256" s="514"/>
      <c r="N256" s="514"/>
      <c r="O256" s="366"/>
      <c r="P256" s="364"/>
    </row>
    <row r="257" spans="2:40" ht="21" customHeight="1" x14ac:dyDescent="0.2">
      <c r="B257" s="365"/>
      <c r="C257" s="366"/>
      <c r="D257" s="367"/>
      <c r="E257" s="367"/>
      <c r="F257" s="367"/>
      <c r="G257" s="367"/>
      <c r="H257" s="366"/>
      <c r="I257" s="513"/>
      <c r="J257" s="514"/>
      <c r="K257" s="514"/>
      <c r="L257" s="514"/>
      <c r="M257" s="514"/>
      <c r="N257" s="514"/>
      <c r="O257" s="366"/>
      <c r="P257" s="364"/>
    </row>
    <row r="258" spans="2:40" ht="21" customHeight="1" x14ac:dyDescent="0.2">
      <c r="B258" s="365"/>
      <c r="C258" s="366"/>
      <c r="D258" s="367"/>
      <c r="E258" s="367"/>
      <c r="F258" s="367"/>
      <c r="G258" s="367"/>
      <c r="H258" s="366"/>
      <c r="I258" s="513"/>
      <c r="J258" s="514"/>
      <c r="K258" s="514"/>
      <c r="L258" s="514"/>
      <c r="M258" s="514"/>
      <c r="N258" s="514"/>
      <c r="O258" s="366"/>
      <c r="P258" s="364"/>
    </row>
    <row r="259" spans="2:40" ht="21" customHeight="1" x14ac:dyDescent="0.2">
      <c r="B259" s="365"/>
      <c r="C259" s="366"/>
      <c r="D259" s="367"/>
      <c r="E259" s="367"/>
      <c r="F259" s="378"/>
      <c r="G259" s="367"/>
      <c r="H259" s="366"/>
      <c r="I259" s="366"/>
      <c r="J259" s="366"/>
      <c r="K259" s="366"/>
      <c r="L259" s="366"/>
      <c r="M259" s="366"/>
      <c r="N259" s="366"/>
      <c r="O259" s="366"/>
      <c r="P259" s="364"/>
    </row>
    <row r="260" spans="2:40" ht="21" customHeight="1" x14ac:dyDescent="0.2">
      <c r="B260" s="365"/>
      <c r="C260" s="366"/>
      <c r="D260" s="367"/>
      <c r="E260" s="367"/>
      <c r="F260" s="367"/>
      <c r="G260" s="367"/>
      <c r="H260" s="366"/>
      <c r="I260" s="366"/>
      <c r="J260" s="366"/>
      <c r="K260" s="366"/>
      <c r="L260" s="366"/>
      <c r="M260" s="366"/>
      <c r="N260" s="366"/>
      <c r="O260" s="366"/>
      <c r="P260" s="364"/>
    </row>
    <row r="261" spans="2:40" ht="21" customHeight="1" x14ac:dyDescent="0.2">
      <c r="B261" s="365"/>
      <c r="C261" s="366"/>
      <c r="D261" s="366"/>
      <c r="E261" s="366"/>
      <c r="F261" s="366"/>
      <c r="G261" s="366"/>
      <c r="H261" s="366"/>
      <c r="I261" s="366"/>
      <c r="J261" s="366"/>
      <c r="K261" s="366"/>
      <c r="L261" s="366"/>
      <c r="M261" s="366"/>
      <c r="N261" s="366"/>
      <c r="O261" s="366"/>
      <c r="P261" s="364"/>
    </row>
    <row r="262" spans="2:40" ht="21" customHeight="1" thickBot="1" x14ac:dyDescent="0.25">
      <c r="B262" s="379"/>
      <c r="C262" s="380"/>
      <c r="D262" s="380"/>
      <c r="E262" s="380"/>
      <c r="F262" s="380"/>
      <c r="G262" s="380"/>
      <c r="H262" s="380"/>
      <c r="I262" s="380"/>
      <c r="J262" s="380"/>
      <c r="K262" s="380"/>
      <c r="L262" s="380"/>
      <c r="M262" s="380"/>
      <c r="N262" s="380"/>
      <c r="O262" s="380"/>
      <c r="P262" s="364"/>
    </row>
    <row r="263" spans="2:40" ht="13.5" thickBot="1" x14ac:dyDescent="0.25">
      <c r="P263" s="76"/>
    </row>
    <row r="264" spans="2:40" ht="18" customHeight="1" x14ac:dyDescent="0.2">
      <c r="B264" s="382"/>
      <c r="C264" s="383"/>
      <c r="D264" s="383"/>
      <c r="E264" s="383"/>
      <c r="F264" s="383"/>
      <c r="G264" s="383"/>
      <c r="H264" s="383"/>
      <c r="I264" s="383"/>
      <c r="J264" s="383"/>
      <c r="K264" s="383"/>
      <c r="L264" s="383"/>
      <c r="M264" s="383"/>
      <c r="N264" s="383"/>
      <c r="O264" s="384"/>
      <c r="R264" s="308"/>
      <c r="S264" s="308"/>
      <c r="T264" s="308"/>
      <c r="U264" s="308"/>
      <c r="V264" s="308"/>
      <c r="W264" s="308"/>
      <c r="X264" s="308"/>
      <c r="Y264" s="308"/>
      <c r="Z264" s="308"/>
      <c r="AA264" s="308"/>
      <c r="AB264" s="386"/>
      <c r="AC264" s="308"/>
      <c r="AD264" s="308"/>
      <c r="AE264" s="308"/>
      <c r="AF264" s="387" t="s">
        <v>496</v>
      </c>
    </row>
    <row r="265" spans="2:40" ht="24" customHeight="1" thickBot="1" x14ac:dyDescent="0.35">
      <c r="B265" s="388"/>
      <c r="C265" s="300" t="s">
        <v>523</v>
      </c>
      <c r="D265" s="300" t="s">
        <v>524</v>
      </c>
      <c r="E265" s="301"/>
      <c r="F265" s="301"/>
      <c r="G265" s="389"/>
      <c r="H265" s="389"/>
      <c r="I265" s="389"/>
      <c r="J265" s="449" t="s">
        <v>556</v>
      </c>
      <c r="K265" s="389"/>
      <c r="L265" s="389"/>
      <c r="M265" s="389"/>
      <c r="N265" s="389"/>
      <c r="O265" s="391"/>
      <c r="R265" s="308"/>
      <c r="S265" s="308"/>
      <c r="T265" s="308"/>
      <c r="U265" s="308"/>
      <c r="V265" s="308"/>
      <c r="W265" s="308"/>
      <c r="X265" s="308"/>
      <c r="Y265" s="308"/>
      <c r="Z265" s="308"/>
      <c r="AA265" s="308"/>
      <c r="AB265" s="386"/>
      <c r="AC265" s="308"/>
      <c r="AD265" s="308"/>
      <c r="AE265" s="308"/>
      <c r="AF265" s="308"/>
      <c r="AL265" s="80">
        <f>IF(F271&gt;=0,1,0)</f>
        <v>1</v>
      </c>
      <c r="AM265" s="80">
        <f>IF(F272&gt;=0.66,1,0)</f>
        <v>1</v>
      </c>
      <c r="AN265" s="80">
        <f>AL265+AM265</f>
        <v>2</v>
      </c>
    </row>
    <row r="266" spans="2:40" ht="18" customHeight="1" x14ac:dyDescent="0.25">
      <c r="B266" s="388"/>
      <c r="C266" s="389"/>
      <c r="D266" s="389"/>
      <c r="E266" s="389"/>
      <c r="F266" s="389"/>
      <c r="G266" s="389"/>
      <c r="H266" s="389"/>
      <c r="I266" s="389"/>
      <c r="J266" s="567"/>
      <c r="K266" s="512"/>
      <c r="L266" s="512"/>
      <c r="M266" s="512"/>
      <c r="N266" s="512"/>
      <c r="O266" s="392"/>
      <c r="R266" s="518"/>
      <c r="S266" s="518"/>
      <c r="T266" s="518"/>
      <c r="U266" s="518"/>
      <c r="V266" s="518"/>
      <c r="W266" s="518"/>
      <c r="X266" s="518"/>
      <c r="Y266" s="518"/>
      <c r="Z266" s="518"/>
      <c r="AA266" s="518"/>
      <c r="AB266" s="518"/>
      <c r="AC266" s="518"/>
      <c r="AD266" s="518"/>
      <c r="AE266" s="518"/>
      <c r="AF266" s="518"/>
    </row>
    <row r="267" spans="2:40" ht="18" customHeight="1" x14ac:dyDescent="0.25">
      <c r="B267" s="388"/>
      <c r="C267" s="389"/>
      <c r="D267" s="389"/>
      <c r="E267" s="389"/>
      <c r="F267" s="389"/>
      <c r="G267" s="389"/>
      <c r="H267" s="389"/>
      <c r="I267" s="389"/>
      <c r="J267" s="513"/>
      <c r="K267" s="514"/>
      <c r="L267" s="514"/>
      <c r="M267" s="514"/>
      <c r="N267" s="514"/>
      <c r="O267" s="392"/>
      <c r="R267" s="518"/>
      <c r="S267" s="518"/>
      <c r="T267" s="518"/>
      <c r="U267" s="518"/>
      <c r="V267" s="518"/>
      <c r="W267" s="518"/>
      <c r="X267" s="518"/>
      <c r="Y267" s="518"/>
      <c r="Z267" s="518"/>
      <c r="AA267" s="518"/>
      <c r="AB267" s="518"/>
      <c r="AC267" s="518"/>
      <c r="AD267" s="518"/>
      <c r="AE267" s="518"/>
      <c r="AF267" s="518"/>
    </row>
    <row r="268" spans="2:40" ht="18" customHeight="1" x14ac:dyDescent="0.3">
      <c r="B268" s="388"/>
      <c r="C268" s="389"/>
      <c r="D268" s="389"/>
      <c r="E268" s="393" t="s">
        <v>289</v>
      </c>
      <c r="F268" s="389"/>
      <c r="G268" s="389"/>
      <c r="H268" s="389"/>
      <c r="I268" s="389"/>
      <c r="J268" s="513"/>
      <c r="K268" s="514"/>
      <c r="L268" s="514"/>
      <c r="M268" s="514"/>
      <c r="N268" s="514"/>
      <c r="O268" s="394"/>
      <c r="R268" s="308"/>
      <c r="S268" s="308"/>
      <c r="T268" s="308"/>
      <c r="U268" s="308"/>
      <c r="V268" s="308"/>
      <c r="W268" s="308">
        <f>IF(P266&gt;=0,1,0)</f>
        <v>1</v>
      </c>
      <c r="X268" s="308"/>
      <c r="Y268" s="308">
        <f>IF(P267&gt;=0.8,1,0)</f>
        <v>0</v>
      </c>
      <c r="Z268" s="308"/>
      <c r="AA268" s="308"/>
      <c r="AB268" s="395"/>
      <c r="AC268" s="308">
        <f>W268+Y268</f>
        <v>1</v>
      </c>
      <c r="AD268" s="308"/>
      <c r="AE268" s="308"/>
      <c r="AF268" s="308"/>
    </row>
    <row r="269" spans="2:40" s="210" customFormat="1" ht="18" customHeight="1" x14ac:dyDescent="0.3">
      <c r="B269" s="388"/>
      <c r="C269" s="389"/>
      <c r="D269" s="389"/>
      <c r="E269" s="389"/>
      <c r="F269" s="389"/>
      <c r="G269" s="389"/>
      <c r="H269" s="389"/>
      <c r="I269" s="389"/>
      <c r="J269" s="513"/>
      <c r="K269" s="514"/>
      <c r="L269" s="514"/>
      <c r="M269" s="514"/>
      <c r="N269" s="514"/>
      <c r="O269" s="394"/>
      <c r="R269" s="308"/>
      <c r="S269" s="308"/>
      <c r="T269" s="308"/>
      <c r="U269" s="308"/>
      <c r="V269" s="308"/>
      <c r="W269" s="308"/>
      <c r="X269" s="308"/>
      <c r="Y269" s="308"/>
      <c r="Z269" s="308"/>
      <c r="AA269" s="308"/>
      <c r="AB269" s="386"/>
      <c r="AC269" s="308"/>
      <c r="AD269" s="308"/>
      <c r="AE269" s="308" t="s">
        <v>519</v>
      </c>
      <c r="AF269" s="308"/>
      <c r="AG269" s="80"/>
      <c r="AH269" s="80"/>
      <c r="AI269" s="80"/>
      <c r="AJ269" s="80"/>
      <c r="AK269" s="80"/>
      <c r="AL269" s="80"/>
      <c r="AM269" s="80"/>
      <c r="AN269" s="80"/>
    </row>
    <row r="270" spans="2:40" ht="18" customHeight="1" x14ac:dyDescent="0.25">
      <c r="B270" s="388"/>
      <c r="C270" s="389"/>
      <c r="D270" s="389"/>
      <c r="E270" s="389"/>
      <c r="F270" s="389"/>
      <c r="G270" s="389"/>
      <c r="H270" s="389"/>
      <c r="I270" s="389"/>
      <c r="J270" s="513"/>
      <c r="K270" s="514"/>
      <c r="L270" s="514"/>
      <c r="M270" s="514"/>
      <c r="N270" s="514"/>
      <c r="O270" s="396" t="str">
        <f>IF(F270="Sim, desejo assinar para depois datar e enviar o formulário à DGADR", "Declaro por minha honra que são verdadeiros os elementos constantes neste formulário","")</f>
        <v/>
      </c>
      <c r="R270" s="308"/>
      <c r="S270" s="308"/>
      <c r="T270" s="308"/>
      <c r="U270" s="308"/>
      <c r="V270" s="308"/>
      <c r="W270" s="308"/>
      <c r="X270" s="308"/>
      <c r="Y270" s="308"/>
      <c r="Z270" s="308"/>
      <c r="AA270" s="308"/>
      <c r="AB270" s="386">
        <v>1</v>
      </c>
      <c r="AC270" s="308" t="s">
        <v>507</v>
      </c>
      <c r="AD270" s="308">
        <v>2023</v>
      </c>
      <c r="AE270" s="308" t="s">
        <v>520</v>
      </c>
      <c r="AF270" s="308"/>
    </row>
    <row r="271" spans="2:40" ht="18" customHeight="1" x14ac:dyDescent="0.3">
      <c r="B271" s="388"/>
      <c r="C271" s="389"/>
      <c r="D271" s="389"/>
      <c r="E271" s="442" t="s">
        <v>287</v>
      </c>
      <c r="F271" s="465" t="str">
        <f>IFERROR(IF(M4-M65=0,"0",M4-M65), "INVALIDO")</f>
        <v>INVALIDO</v>
      </c>
      <c r="G271" s="389"/>
      <c r="H271" s="439" t="s">
        <v>610</v>
      </c>
      <c r="I271" s="389"/>
      <c r="J271" s="513"/>
      <c r="K271" s="514"/>
      <c r="L271" s="514"/>
      <c r="M271" s="514"/>
      <c r="N271" s="514"/>
      <c r="O271" s="396" t="str">
        <f>IF(F270="Sim, desejo assinar para depois datar e enviar o formulário à DGADR", "e que sou conhecedor dos compromissos que são assumidos com a obtenção da respetiva autorização","")</f>
        <v/>
      </c>
      <c r="R271" s="308"/>
      <c r="S271" s="308"/>
      <c r="T271" s="308"/>
      <c r="U271" s="308"/>
      <c r="V271" s="308"/>
      <c r="W271" s="308"/>
      <c r="X271" s="308"/>
      <c r="Y271" s="308"/>
      <c r="Z271" s="308"/>
      <c r="AA271" s="308"/>
      <c r="AB271" s="386">
        <f>AB270+1</f>
        <v>2</v>
      </c>
      <c r="AC271" s="308" t="s">
        <v>508</v>
      </c>
      <c r="AD271" s="308">
        <v>2024</v>
      </c>
      <c r="AE271" s="308"/>
      <c r="AF271" s="308"/>
    </row>
    <row r="272" spans="2:40" ht="18" customHeight="1" x14ac:dyDescent="0.3">
      <c r="B272" s="388"/>
      <c r="C272" s="389"/>
      <c r="D272" s="389"/>
      <c r="E272" s="442" t="s">
        <v>609</v>
      </c>
      <c r="F272" s="464" t="str">
        <f>IFERROR(F253,"INVALIDO")</f>
        <v>INVALIDO</v>
      </c>
      <c r="G272" s="389"/>
      <c r="H272" s="389"/>
      <c r="I272" s="389"/>
      <c r="J272" s="513"/>
      <c r="K272" s="514"/>
      <c r="L272" s="514"/>
      <c r="M272" s="514"/>
      <c r="N272" s="514"/>
      <c r="O272" s="394"/>
      <c r="R272" s="308"/>
      <c r="S272" s="308"/>
      <c r="T272" s="308"/>
      <c r="U272" s="308"/>
      <c r="V272" s="308"/>
      <c r="W272" s="308"/>
      <c r="X272" s="308"/>
      <c r="Y272" s="308"/>
      <c r="Z272" s="308"/>
      <c r="AA272" s="308"/>
      <c r="AB272" s="386">
        <f t="shared" ref="AB272:AB300" si="12">AB271+1</f>
        <v>3</v>
      </c>
      <c r="AC272" s="308" t="s">
        <v>509</v>
      </c>
      <c r="AD272" s="308">
        <v>2025</v>
      </c>
      <c r="AE272" s="308"/>
      <c r="AF272" s="308"/>
    </row>
    <row r="273" spans="2:32" ht="18" customHeight="1" x14ac:dyDescent="0.2">
      <c r="B273" s="388"/>
      <c r="C273" s="389"/>
      <c r="D273" s="389"/>
      <c r="E273" s="389"/>
      <c r="F273" s="389"/>
      <c r="G273" s="389"/>
      <c r="H273" s="389"/>
      <c r="I273" s="389"/>
      <c r="J273" s="513"/>
      <c r="K273" s="514"/>
      <c r="L273" s="514"/>
      <c r="M273" s="514"/>
      <c r="N273" s="514"/>
      <c r="O273" s="394"/>
      <c r="R273" s="308"/>
      <c r="S273" s="308"/>
      <c r="T273" s="308"/>
      <c r="U273" s="308"/>
      <c r="V273" s="308"/>
      <c r="W273" s="308"/>
      <c r="X273" s="308"/>
      <c r="Y273" s="308"/>
      <c r="Z273" s="308"/>
      <c r="AA273" s="308"/>
      <c r="AB273" s="386">
        <f t="shared" si="12"/>
        <v>4</v>
      </c>
      <c r="AC273" s="308" t="s">
        <v>510</v>
      </c>
      <c r="AD273" s="308">
        <v>2026</v>
      </c>
      <c r="AE273" s="308"/>
      <c r="AF273" s="308"/>
    </row>
    <row r="274" spans="2:32" ht="18" customHeight="1" x14ac:dyDescent="0.2">
      <c r="B274" s="388"/>
      <c r="C274" s="389"/>
      <c r="D274" s="389"/>
      <c r="E274" s="389"/>
      <c r="F274" s="389"/>
      <c r="G274" s="389"/>
      <c r="H274" s="389"/>
      <c r="I274" s="389"/>
      <c r="J274" s="513"/>
      <c r="K274" s="514"/>
      <c r="L274" s="514"/>
      <c r="M274" s="514"/>
      <c r="N274" s="514"/>
      <c r="O274" s="394"/>
      <c r="R274" s="308"/>
      <c r="S274" s="308"/>
      <c r="T274" s="308"/>
      <c r="U274" s="308"/>
      <c r="V274" s="308"/>
      <c r="W274" s="308"/>
      <c r="X274" s="308"/>
      <c r="Y274" s="308"/>
      <c r="Z274" s="308"/>
      <c r="AA274" s="308"/>
      <c r="AB274" s="386">
        <f t="shared" si="12"/>
        <v>5</v>
      </c>
      <c r="AC274" s="308" t="s">
        <v>511</v>
      </c>
      <c r="AD274" s="308">
        <v>2027</v>
      </c>
      <c r="AE274" s="308"/>
      <c r="AF274" s="308"/>
    </row>
    <row r="275" spans="2:32" ht="18" customHeight="1" x14ac:dyDescent="0.2">
      <c r="B275" s="388"/>
      <c r="C275" s="389"/>
      <c r="D275" s="399"/>
      <c r="E275" s="399"/>
      <c r="F275" s="399"/>
      <c r="G275" s="399"/>
      <c r="H275" s="389"/>
      <c r="I275" s="389"/>
      <c r="J275" s="389"/>
      <c r="K275" s="389"/>
      <c r="L275" s="389"/>
      <c r="M275" s="389"/>
      <c r="N275" s="389"/>
      <c r="O275" s="394"/>
      <c r="R275" s="308"/>
      <c r="S275" s="308"/>
      <c r="T275" s="308"/>
      <c r="U275" s="308"/>
      <c r="V275" s="308"/>
      <c r="W275" s="308"/>
      <c r="X275" s="308"/>
      <c r="Y275" s="308"/>
      <c r="Z275" s="308"/>
      <c r="AA275" s="308"/>
      <c r="AB275" s="386">
        <f t="shared" si="12"/>
        <v>6</v>
      </c>
      <c r="AC275" s="308" t="s">
        <v>512</v>
      </c>
      <c r="AD275" s="308">
        <v>2028</v>
      </c>
      <c r="AE275" s="308"/>
      <c r="AF275" s="308"/>
    </row>
    <row r="276" spans="2:32" ht="18" customHeight="1" x14ac:dyDescent="0.2">
      <c r="B276" s="388"/>
      <c r="C276" s="389"/>
      <c r="D276" s="399"/>
      <c r="E276" s="399"/>
      <c r="F276" s="399"/>
      <c r="G276" s="399"/>
      <c r="H276" s="389"/>
      <c r="I276" s="389"/>
      <c r="J276" s="389"/>
      <c r="K276" s="389"/>
      <c r="L276" s="389"/>
      <c r="M276" s="389"/>
      <c r="N276" s="389"/>
      <c r="O276" s="394"/>
      <c r="R276" s="308"/>
      <c r="S276" s="308"/>
      <c r="T276" s="308"/>
      <c r="U276" s="308"/>
      <c r="V276" s="308"/>
      <c r="W276" s="308"/>
      <c r="X276" s="308"/>
      <c r="Y276" s="308"/>
      <c r="Z276" s="308"/>
      <c r="AA276" s="308"/>
      <c r="AB276" s="386">
        <f t="shared" si="12"/>
        <v>7</v>
      </c>
      <c r="AC276" s="308" t="s">
        <v>513</v>
      </c>
      <c r="AD276" s="308"/>
      <c r="AE276" s="308"/>
      <c r="AF276" s="308"/>
    </row>
    <row r="277" spans="2:32" ht="26.25" customHeight="1" x14ac:dyDescent="0.2">
      <c r="B277" s="388"/>
      <c r="C277" s="389"/>
      <c r="D277" s="584" t="str">
        <f>IF(AN265=2,"HÁ poupança E Garantia Hídrica… DESEJA ASSINAR O FORMULÁRIO para posterior envio?                                                  (se sim, confirme na caixa abaixo)  ","NÃO HÁ POUPANÇA ÁGUA OU NÃO HÁ GARANTIA HÍDRICA… REVEJA OS CÁLCULOS")</f>
        <v xml:space="preserve">HÁ poupança E Garantia Hídrica… DESEJA ASSINAR O FORMULÁRIO para posterior envio?                                                  (se sim, confirme na caixa abaixo)  </v>
      </c>
      <c r="E277" s="584"/>
      <c r="F277" s="584"/>
      <c r="G277" s="584"/>
      <c r="H277" s="389"/>
      <c r="I277" s="389"/>
      <c r="J277" s="389"/>
      <c r="K277" s="389"/>
      <c r="L277" s="389"/>
      <c r="M277" s="389"/>
      <c r="N277" s="389"/>
      <c r="O277" s="394"/>
      <c r="R277" s="308"/>
      <c r="S277" s="308"/>
      <c r="T277" s="308"/>
      <c r="U277" s="308"/>
      <c r="V277" s="308"/>
      <c r="W277" s="308"/>
      <c r="X277" s="308"/>
      <c r="Y277" s="308"/>
      <c r="Z277" s="308"/>
      <c r="AA277" s="308"/>
      <c r="AB277" s="386">
        <f t="shared" si="12"/>
        <v>8</v>
      </c>
      <c r="AC277" s="308" t="s">
        <v>514</v>
      </c>
      <c r="AD277" s="308"/>
      <c r="AE277" s="308"/>
      <c r="AF277" s="308"/>
    </row>
    <row r="278" spans="2:32" ht="12.6" customHeight="1" thickBot="1" x14ac:dyDescent="0.25">
      <c r="B278" s="388"/>
      <c r="C278" s="389"/>
      <c r="D278" s="399"/>
      <c r="E278" s="399"/>
      <c r="F278" s="399"/>
      <c r="G278" s="399"/>
      <c r="H278" s="389"/>
      <c r="I278" s="389"/>
      <c r="J278" s="389"/>
      <c r="K278" s="389"/>
      <c r="L278" s="389"/>
      <c r="M278" s="389"/>
      <c r="N278" s="389"/>
      <c r="O278" s="400"/>
      <c r="R278" s="308"/>
      <c r="S278" s="308"/>
      <c r="T278" s="308"/>
      <c r="U278" s="308"/>
      <c r="V278" s="308"/>
      <c r="W278" s="308"/>
      <c r="X278" s="308"/>
      <c r="Y278" s="308"/>
      <c r="Z278" s="308"/>
      <c r="AA278" s="308"/>
      <c r="AB278" s="386">
        <f t="shared" si="12"/>
        <v>9</v>
      </c>
      <c r="AC278" s="308" t="s">
        <v>515</v>
      </c>
      <c r="AD278" s="308"/>
      <c r="AE278" s="308"/>
      <c r="AF278" s="308"/>
    </row>
    <row r="279" spans="2:32" ht="24" customHeight="1" thickBot="1" x14ac:dyDescent="0.25">
      <c r="B279" s="388"/>
      <c r="C279" s="389"/>
      <c r="D279" s="399"/>
      <c r="E279" s="585"/>
      <c r="F279" s="586"/>
      <c r="G279" s="399"/>
      <c r="H279" s="389"/>
      <c r="I279" s="389"/>
      <c r="J279" s="389"/>
      <c r="K279" s="389"/>
      <c r="L279" s="260"/>
      <c r="M279" s="260"/>
      <c r="N279" s="260"/>
      <c r="O279" s="401"/>
      <c r="R279" s="308"/>
      <c r="S279" s="308"/>
      <c r="T279" s="308"/>
      <c r="U279" s="308"/>
      <c r="V279" s="308"/>
      <c r="W279" s="308"/>
      <c r="X279" s="308"/>
      <c r="Y279" s="308"/>
      <c r="Z279" s="308"/>
      <c r="AA279" s="308"/>
      <c r="AB279" s="386">
        <f t="shared" si="12"/>
        <v>10</v>
      </c>
      <c r="AC279" s="308" t="s">
        <v>516</v>
      </c>
      <c r="AD279" s="308"/>
      <c r="AE279" s="308"/>
      <c r="AF279" s="308"/>
    </row>
    <row r="280" spans="2:32" ht="18" customHeight="1" x14ac:dyDescent="0.25">
      <c r="B280" s="388"/>
      <c r="C280" s="389"/>
      <c r="D280" s="399"/>
      <c r="E280" s="399"/>
      <c r="F280" s="399"/>
      <c r="G280" s="399"/>
      <c r="H280" s="389"/>
      <c r="I280" s="389"/>
      <c r="J280" s="389"/>
      <c r="K280" s="389"/>
      <c r="L280" s="389"/>
      <c r="M280" s="389"/>
      <c r="N280" s="389"/>
      <c r="O280" s="396" t="str">
        <f>IF(E279="Sim, desejo assinar para depois datar e enviar o formulário à DGADR", "e que sou conhecedor dos compromissos que são assumidos com a obtenção da respetiva autorização","")</f>
        <v/>
      </c>
      <c r="R280" s="308"/>
      <c r="S280" s="308"/>
      <c r="T280" s="308"/>
      <c r="U280" s="308"/>
      <c r="V280" s="308"/>
      <c r="W280" s="308"/>
      <c r="X280" s="308"/>
      <c r="Y280" s="308"/>
      <c r="Z280" s="308"/>
      <c r="AA280" s="308"/>
      <c r="AB280" s="386">
        <f t="shared" si="12"/>
        <v>11</v>
      </c>
      <c r="AC280" s="308" t="s">
        <v>517</v>
      </c>
      <c r="AD280" s="308"/>
      <c r="AE280" s="308"/>
      <c r="AF280" s="308"/>
    </row>
    <row r="281" spans="2:32" ht="18" customHeight="1" x14ac:dyDescent="0.2">
      <c r="B281" s="388"/>
      <c r="C281" s="389"/>
      <c r="D281" s="399"/>
      <c r="E281" s="399"/>
      <c r="F281" s="399"/>
      <c r="G281" s="399"/>
      <c r="H281" s="389"/>
      <c r="I281" s="389"/>
      <c r="J281" s="389"/>
      <c r="K281" s="389"/>
      <c r="L281" s="389"/>
      <c r="M281" s="389"/>
      <c r="N281" s="389"/>
      <c r="O281" s="394"/>
      <c r="R281" s="308"/>
      <c r="S281" s="308"/>
      <c r="T281" s="308"/>
      <c r="U281" s="308"/>
      <c r="V281" s="308"/>
      <c r="W281" s="308"/>
      <c r="X281" s="308"/>
      <c r="Y281" s="308"/>
      <c r="Z281" s="308"/>
      <c r="AA281" s="308"/>
      <c r="AB281" s="386">
        <f t="shared" si="12"/>
        <v>12</v>
      </c>
      <c r="AC281" s="308" t="s">
        <v>518</v>
      </c>
      <c r="AD281" s="308"/>
      <c r="AE281" s="308"/>
      <c r="AF281" s="308"/>
    </row>
    <row r="282" spans="2:32" ht="18" customHeight="1" x14ac:dyDescent="0.2">
      <c r="B282" s="388"/>
      <c r="C282" s="389"/>
      <c r="D282" s="389"/>
      <c r="E282" s="389"/>
      <c r="F282" s="389"/>
      <c r="G282" s="389"/>
      <c r="H282" s="389"/>
      <c r="I282" s="389"/>
      <c r="J282" s="389"/>
      <c r="K282" s="389"/>
      <c r="L282" s="389"/>
      <c r="M282" s="389"/>
      <c r="N282" s="389"/>
      <c r="O282" s="394"/>
      <c r="R282" s="308"/>
      <c r="S282" s="308"/>
      <c r="T282" s="308"/>
      <c r="U282" s="308"/>
      <c r="V282" s="308"/>
      <c r="W282" s="308"/>
      <c r="X282" s="308"/>
      <c r="Y282" s="308"/>
      <c r="Z282" s="308"/>
      <c r="AA282" s="308"/>
      <c r="AB282" s="386">
        <f t="shared" si="12"/>
        <v>13</v>
      </c>
      <c r="AC282" s="308"/>
      <c r="AD282" s="308"/>
      <c r="AE282" s="308"/>
      <c r="AF282" s="308"/>
    </row>
    <row r="283" spans="2:32" ht="18" customHeight="1" x14ac:dyDescent="0.25">
      <c r="B283" s="388"/>
      <c r="C283" s="389"/>
      <c r="D283" s="402" t="str">
        <f>IF(E279="Sim, desejo assinar, datar e enviar o formulário à DGADR", "Coloque a data, salve o ficheiro e envie para reconverter@dgadr.pt","")</f>
        <v/>
      </c>
      <c r="E283" s="403"/>
      <c r="F283" s="403"/>
      <c r="G283" s="389"/>
      <c r="H283" s="389"/>
      <c r="I283" s="389"/>
      <c r="J283" s="389"/>
      <c r="K283" s="389"/>
      <c r="L283" s="389"/>
      <c r="M283" s="389"/>
      <c r="N283" s="389"/>
      <c r="O283" s="394"/>
      <c r="R283" s="308"/>
      <c r="S283" s="308"/>
      <c r="T283" s="308"/>
      <c r="U283" s="308"/>
      <c r="V283" s="308"/>
      <c r="W283" s="308"/>
      <c r="X283" s="308"/>
      <c r="Y283" s="308"/>
      <c r="Z283" s="308"/>
      <c r="AA283" s="308"/>
      <c r="AB283" s="386">
        <f t="shared" si="12"/>
        <v>14</v>
      </c>
      <c r="AC283" s="308"/>
      <c r="AD283" s="308"/>
      <c r="AE283" s="308"/>
      <c r="AF283" s="308"/>
    </row>
    <row r="284" spans="2:32" ht="18" customHeight="1" x14ac:dyDescent="0.2">
      <c r="B284" s="388"/>
      <c r="C284" s="389"/>
      <c r="D284" s="389"/>
      <c r="E284" s="389"/>
      <c r="F284" s="389"/>
      <c r="G284" s="389"/>
      <c r="H284" s="389"/>
      <c r="I284" s="389"/>
      <c r="J284" s="389"/>
      <c r="K284" s="389"/>
      <c r="L284" s="389"/>
      <c r="M284" s="389"/>
      <c r="N284" s="389"/>
      <c r="O284" s="394"/>
      <c r="R284" s="308"/>
      <c r="S284" s="308"/>
      <c r="T284" s="308"/>
      <c r="U284" s="404"/>
      <c r="V284" s="404"/>
      <c r="W284" s="308"/>
      <c r="X284" s="308"/>
      <c r="Y284" s="308"/>
      <c r="Z284" s="308"/>
      <c r="AA284" s="308"/>
      <c r="AB284" s="386">
        <f t="shared" si="12"/>
        <v>15</v>
      </c>
      <c r="AC284" s="308"/>
      <c r="AD284" s="308"/>
      <c r="AE284" s="308"/>
      <c r="AF284" s="308"/>
    </row>
    <row r="285" spans="2:32" ht="18" customHeight="1" x14ac:dyDescent="0.3">
      <c r="B285" s="388"/>
      <c r="C285" s="389"/>
      <c r="D285" s="389"/>
      <c r="E285" s="389"/>
      <c r="F285" s="389"/>
      <c r="G285" s="405" t="str">
        <f>IF(E279="Sim, desejo assinar, datar e enviar o formulário à DGADR", "Declaro por minha honra que são verdadeiros os elementos constantes neste formulário","")</f>
        <v/>
      </c>
      <c r="H285" s="406"/>
      <c r="I285" s="406"/>
      <c r="J285" s="406"/>
      <c r="K285" s="389"/>
      <c r="L285" s="389"/>
      <c r="M285" s="389"/>
      <c r="N285" s="389"/>
      <c r="O285" s="394"/>
      <c r="R285" s="308"/>
      <c r="S285" s="308"/>
      <c r="T285" s="308"/>
      <c r="U285" s="407"/>
      <c r="V285" s="407"/>
      <c r="W285" s="308"/>
      <c r="X285" s="308"/>
      <c r="Y285" s="308"/>
      <c r="Z285" s="308"/>
      <c r="AA285" s="308"/>
      <c r="AB285" s="386">
        <f t="shared" si="12"/>
        <v>16</v>
      </c>
      <c r="AC285" s="308"/>
      <c r="AD285" s="308"/>
      <c r="AE285" s="308"/>
      <c r="AF285" s="308"/>
    </row>
    <row r="286" spans="2:32" ht="18" customHeight="1" x14ac:dyDescent="0.3">
      <c r="B286" s="388"/>
      <c r="C286" s="389"/>
      <c r="D286" s="389"/>
      <c r="E286" s="389"/>
      <c r="F286" s="389"/>
      <c r="G286" s="405" t="str">
        <f>IF(E279="Sim, desejo assinar, datar e enviar o formulário à DGADR", "e que sou conhecedor dos compromissos que são assumidos com a obtenção da respetiva autorização","")</f>
        <v/>
      </c>
      <c r="H286" s="406"/>
      <c r="I286" s="406"/>
      <c r="J286" s="406"/>
      <c r="K286" s="389"/>
      <c r="L286" s="389"/>
      <c r="M286" s="389"/>
      <c r="N286" s="389"/>
      <c r="O286" s="394"/>
      <c r="R286" s="308"/>
      <c r="S286" s="308"/>
      <c r="T286" s="308"/>
      <c r="U286" s="308"/>
      <c r="V286" s="308"/>
      <c r="W286" s="308"/>
      <c r="X286" s="308"/>
      <c r="Y286" s="308"/>
      <c r="Z286" s="308"/>
      <c r="AA286" s="308"/>
      <c r="AB286" s="386">
        <f t="shared" si="12"/>
        <v>17</v>
      </c>
      <c r="AC286" s="308"/>
      <c r="AD286" s="308"/>
      <c r="AE286" s="308"/>
      <c r="AF286" s="308"/>
    </row>
    <row r="287" spans="2:32" ht="18" customHeight="1" x14ac:dyDescent="0.2">
      <c r="B287" s="388"/>
      <c r="C287" s="389"/>
      <c r="D287" s="389"/>
      <c r="E287" s="389"/>
      <c r="F287" s="389"/>
      <c r="G287" s="389"/>
      <c r="H287" s="389"/>
      <c r="I287" s="389"/>
      <c r="J287" s="389"/>
      <c r="K287" s="389"/>
      <c r="L287" s="119"/>
      <c r="M287" s="119"/>
      <c r="N287" s="119"/>
      <c r="O287" s="400"/>
      <c r="R287" s="308"/>
      <c r="S287" s="308"/>
      <c r="T287" s="308"/>
      <c r="U287" s="308"/>
      <c r="V287" s="308"/>
      <c r="W287" s="308"/>
      <c r="X287" s="308"/>
      <c r="Y287" s="308"/>
      <c r="Z287" s="308"/>
      <c r="AA287" s="308"/>
      <c r="AB287" s="386">
        <f t="shared" si="12"/>
        <v>18</v>
      </c>
      <c r="AC287" s="308"/>
      <c r="AD287" s="308"/>
      <c r="AE287" s="308"/>
      <c r="AF287" s="308"/>
    </row>
    <row r="288" spans="2:32" ht="18" customHeight="1" x14ac:dyDescent="0.25">
      <c r="B288" s="388"/>
      <c r="C288" s="389"/>
      <c r="D288" s="389"/>
      <c r="E288" s="389"/>
      <c r="F288" s="119"/>
      <c r="G288" s="119"/>
      <c r="H288" s="408" t="str">
        <f>IF(E279="Sim, desejo assinar, datar e enviar o formulário à DGADR", "O Responsável","")</f>
        <v/>
      </c>
      <c r="I288" s="409"/>
      <c r="J288" s="410"/>
      <c r="K288" s="389"/>
      <c r="L288" s="260"/>
      <c r="M288" s="260"/>
      <c r="N288" s="260"/>
      <c r="O288" s="401"/>
      <c r="R288" s="308"/>
      <c r="S288" s="308"/>
      <c r="T288" s="308"/>
      <c r="U288" s="308"/>
      <c r="V288" s="308"/>
      <c r="W288" s="308"/>
      <c r="X288" s="308"/>
      <c r="Y288" s="308"/>
      <c r="Z288" s="308"/>
      <c r="AA288" s="308"/>
      <c r="AB288" s="386">
        <f t="shared" si="12"/>
        <v>19</v>
      </c>
      <c r="AC288" s="308"/>
      <c r="AD288" s="308"/>
      <c r="AE288" s="308"/>
      <c r="AF288" s="308"/>
    </row>
    <row r="289" spans="2:32" ht="18" customHeight="1" x14ac:dyDescent="0.25">
      <c r="B289" s="388"/>
      <c r="C289" s="389"/>
      <c r="D289" s="389"/>
      <c r="E289" s="389"/>
      <c r="F289" s="119"/>
      <c r="G289" s="119"/>
      <c r="H289" s="411" t="str">
        <f>IF(E279="Sim, desejo assinar, datar e enviar o formulário à DGADR",'1 IDENTIFICAÇÃO'!D27,"")</f>
        <v/>
      </c>
      <c r="I289" s="410"/>
      <c r="J289" s="389"/>
      <c r="K289" s="389"/>
      <c r="L289" s="389"/>
      <c r="M289" s="389"/>
      <c r="N289" s="389"/>
      <c r="O289" s="394"/>
      <c r="R289" s="308"/>
      <c r="S289" s="308"/>
      <c r="T289" s="308"/>
      <c r="U289" s="308"/>
      <c r="V289" s="308"/>
      <c r="W289" s="308"/>
      <c r="X289" s="308"/>
      <c r="Y289" s="308"/>
      <c r="Z289" s="308"/>
      <c r="AA289" s="308"/>
      <c r="AB289" s="386">
        <f t="shared" si="12"/>
        <v>20</v>
      </c>
      <c r="AC289" s="308"/>
      <c r="AD289" s="308"/>
      <c r="AE289" s="308"/>
      <c r="AF289" s="308"/>
    </row>
    <row r="290" spans="2:32" ht="18" customHeight="1" x14ac:dyDescent="0.2">
      <c r="B290" s="388"/>
      <c r="C290" s="389"/>
      <c r="D290" s="389"/>
      <c r="E290" s="389"/>
      <c r="F290" s="119"/>
      <c r="G290" s="119"/>
      <c r="H290" s="389"/>
      <c r="I290" s="389"/>
      <c r="J290" s="389"/>
      <c r="K290" s="389"/>
      <c r="L290" s="389"/>
      <c r="M290" s="119"/>
      <c r="N290" s="119"/>
      <c r="O290" s="400"/>
      <c r="R290" s="308"/>
      <c r="S290" s="308"/>
      <c r="T290" s="308"/>
      <c r="U290" s="308"/>
      <c r="V290" s="308"/>
      <c r="W290" s="308"/>
      <c r="X290" s="308"/>
      <c r="Y290" s="308"/>
      <c r="Z290" s="308"/>
      <c r="AA290" s="308"/>
      <c r="AB290" s="386">
        <f t="shared" si="12"/>
        <v>21</v>
      </c>
      <c r="AC290" s="308"/>
      <c r="AD290" s="308"/>
      <c r="AE290" s="308"/>
      <c r="AF290" s="308"/>
    </row>
    <row r="291" spans="2:32" ht="23.45" customHeight="1" x14ac:dyDescent="0.25">
      <c r="B291" s="388"/>
      <c r="C291" s="389"/>
      <c r="D291" s="389"/>
      <c r="E291" s="389"/>
      <c r="F291" s="398" t="s">
        <v>264</v>
      </c>
      <c r="G291" s="140"/>
      <c r="H291" s="140"/>
      <c r="I291" s="140"/>
      <c r="J291" s="389"/>
      <c r="K291" s="389"/>
      <c r="L291" s="389"/>
      <c r="M291" s="260"/>
      <c r="N291" s="260"/>
      <c r="O291" s="401"/>
      <c r="R291" s="308"/>
      <c r="S291" s="308"/>
      <c r="T291" s="308"/>
      <c r="U291" s="308"/>
      <c r="V291" s="308"/>
      <c r="W291" s="308"/>
      <c r="X291" s="308"/>
      <c r="Y291" s="308"/>
      <c r="Z291" s="308"/>
      <c r="AA291" s="308"/>
      <c r="AB291" s="386">
        <f>AB290+1</f>
        <v>22</v>
      </c>
      <c r="AC291" s="308"/>
      <c r="AD291" s="308"/>
      <c r="AE291" s="308"/>
      <c r="AF291" s="308"/>
    </row>
    <row r="292" spans="2:32" ht="18" customHeight="1" x14ac:dyDescent="0.2">
      <c r="B292" s="413"/>
      <c r="C292" s="119"/>
      <c r="D292" s="119"/>
      <c r="E292" s="119"/>
      <c r="F292" s="389"/>
      <c r="G292" s="410" t="s">
        <v>265</v>
      </c>
      <c r="H292" s="410" t="s">
        <v>266</v>
      </c>
      <c r="I292" s="410" t="s">
        <v>267</v>
      </c>
      <c r="J292" s="414"/>
      <c r="K292" s="414"/>
      <c r="L292" s="119"/>
      <c r="M292" s="119"/>
      <c r="N292" s="119"/>
      <c r="O292" s="400"/>
      <c r="R292" s="308"/>
      <c r="S292" s="308"/>
      <c r="T292" s="308"/>
      <c r="U292" s="308"/>
      <c r="V292" s="308"/>
      <c r="W292" s="308"/>
      <c r="X292" s="308"/>
      <c r="Y292" s="308"/>
      <c r="Z292" s="308"/>
      <c r="AA292" s="308"/>
      <c r="AB292" s="386">
        <f t="shared" si="12"/>
        <v>23</v>
      </c>
      <c r="AC292" s="308"/>
      <c r="AD292" s="308"/>
      <c r="AE292" s="308"/>
      <c r="AF292" s="308"/>
    </row>
    <row r="293" spans="2:32" ht="15" x14ac:dyDescent="0.2">
      <c r="B293" s="413"/>
      <c r="C293" s="119"/>
      <c r="D293" s="119"/>
      <c r="E293" s="119"/>
      <c r="F293" s="119"/>
      <c r="G293" s="119"/>
      <c r="H293" s="119"/>
      <c r="I293" s="119"/>
      <c r="J293" s="414"/>
      <c r="K293" s="414"/>
      <c r="L293" s="119"/>
      <c r="M293" s="119"/>
      <c r="N293" s="119"/>
      <c r="O293" s="400"/>
      <c r="R293" s="80"/>
      <c r="S293" s="80"/>
      <c r="T293" s="80"/>
      <c r="AB293" s="386">
        <f t="shared" si="12"/>
        <v>24</v>
      </c>
    </row>
    <row r="294" spans="2:32" ht="15" x14ac:dyDescent="0.2">
      <c r="B294" s="413"/>
      <c r="C294" s="119"/>
      <c r="D294" s="119"/>
      <c r="E294" s="119"/>
      <c r="F294" s="119"/>
      <c r="G294" s="119"/>
      <c r="H294" s="119"/>
      <c r="I294" s="119"/>
      <c r="J294" s="414"/>
      <c r="K294" s="414"/>
      <c r="L294" s="119"/>
      <c r="M294" s="119"/>
      <c r="N294" s="119"/>
      <c r="O294" s="400"/>
      <c r="R294" s="80"/>
      <c r="S294" s="80"/>
      <c r="T294" s="80"/>
      <c r="AB294" s="386">
        <f t="shared" si="12"/>
        <v>25</v>
      </c>
    </row>
    <row r="295" spans="2:32" ht="15.75" thickBot="1" x14ac:dyDescent="0.25">
      <c r="B295" s="415"/>
      <c r="C295" s="416"/>
      <c r="D295" s="416"/>
      <c r="E295" s="416"/>
      <c r="F295" s="416"/>
      <c r="G295" s="416"/>
      <c r="H295" s="416"/>
      <c r="I295" s="416"/>
      <c r="J295" s="416"/>
      <c r="K295" s="416"/>
      <c r="L295" s="416"/>
      <c r="M295" s="417"/>
      <c r="N295" s="417"/>
      <c r="O295" s="418"/>
      <c r="R295" s="80"/>
      <c r="S295" s="80"/>
      <c r="T295" s="80"/>
      <c r="AB295" s="386">
        <f t="shared" si="12"/>
        <v>26</v>
      </c>
    </row>
    <row r="296" spans="2:32" ht="15" x14ac:dyDescent="0.2">
      <c r="R296" s="80"/>
      <c r="S296" s="80"/>
      <c r="T296" s="80"/>
      <c r="AB296" s="386">
        <f t="shared" si="12"/>
        <v>27</v>
      </c>
    </row>
    <row r="297" spans="2:32" ht="15" x14ac:dyDescent="0.2">
      <c r="R297" s="80"/>
      <c r="S297" s="80"/>
      <c r="T297" s="80"/>
      <c r="AB297" s="386">
        <f t="shared" si="12"/>
        <v>28</v>
      </c>
    </row>
    <row r="298" spans="2:32" ht="15" x14ac:dyDescent="0.2">
      <c r="R298" s="80"/>
      <c r="S298" s="80"/>
      <c r="T298" s="80"/>
      <c r="AB298" s="386">
        <f t="shared" si="12"/>
        <v>29</v>
      </c>
    </row>
    <row r="299" spans="2:32" ht="15" x14ac:dyDescent="0.2">
      <c r="R299" s="80"/>
      <c r="S299" s="80"/>
      <c r="T299" s="80"/>
      <c r="AB299" s="386">
        <f t="shared" si="12"/>
        <v>30</v>
      </c>
    </row>
    <row r="300" spans="2:32" ht="15" x14ac:dyDescent="0.2">
      <c r="R300" s="80"/>
      <c r="S300" s="80"/>
      <c r="T300" s="80"/>
      <c r="AB300" s="386">
        <f t="shared" si="12"/>
        <v>31</v>
      </c>
    </row>
    <row r="301" spans="2:32" x14ac:dyDescent="0.2">
      <c r="R301" s="80"/>
      <c r="S301" s="80"/>
      <c r="T301" s="80"/>
    </row>
    <row r="302" spans="2:32" x14ac:dyDescent="0.2">
      <c r="R302" s="80"/>
      <c r="S302" s="80"/>
      <c r="T302" s="80"/>
    </row>
    <row r="303" spans="2:32" x14ac:dyDescent="0.2">
      <c r="R303" s="80"/>
      <c r="S303" s="80"/>
      <c r="T303" s="80"/>
    </row>
    <row r="304" spans="2:32" x14ac:dyDescent="0.2">
      <c r="R304" s="80"/>
      <c r="S304" s="80"/>
      <c r="T304" s="80"/>
    </row>
    <row r="305" spans="6:20" x14ac:dyDescent="0.2">
      <c r="R305" s="80"/>
      <c r="S305" s="80"/>
      <c r="T305" s="80"/>
    </row>
    <row r="306" spans="6:20" ht="20.25" x14ac:dyDescent="0.3">
      <c r="G306" s="210"/>
      <c r="H306" s="419" t="str">
        <f>HYPERLINK("#'1 IDENTIFICAÇÃO'!a1","SECCAO ANTERIOR")</f>
        <v>SECCAO ANTERIOR</v>
      </c>
      <c r="R306" s="80"/>
      <c r="S306" s="80"/>
      <c r="T306" s="80"/>
    </row>
    <row r="307" spans="6:20" x14ac:dyDescent="0.2">
      <c r="R307" s="80"/>
      <c r="S307" s="80"/>
      <c r="T307" s="80"/>
    </row>
    <row r="308" spans="6:20" x14ac:dyDescent="0.2">
      <c r="R308" s="80"/>
      <c r="S308" s="80"/>
      <c r="T308" s="80"/>
    </row>
    <row r="309" spans="6:20" x14ac:dyDescent="0.2">
      <c r="R309" s="80"/>
      <c r="S309" s="80"/>
      <c r="T309" s="80"/>
    </row>
    <row r="310" spans="6:20" ht="18" x14ac:dyDescent="0.25">
      <c r="G310" s="198"/>
      <c r="H310" s="198"/>
      <c r="R310" s="80"/>
      <c r="S310" s="80"/>
      <c r="T310" s="80"/>
    </row>
    <row r="311" spans="6:20" ht="18" x14ac:dyDescent="0.25">
      <c r="F311" s="198"/>
      <c r="G311" s="198"/>
      <c r="H311" s="198"/>
      <c r="R311" s="80"/>
      <c r="S311" s="80"/>
      <c r="T311" s="80"/>
    </row>
    <row r="312" spans="6:20" ht="15" x14ac:dyDescent="0.2">
      <c r="F312" s="36"/>
      <c r="G312" s="36"/>
      <c r="H312" s="36"/>
      <c r="P312" s="76"/>
      <c r="R312" s="80"/>
      <c r="S312" s="80"/>
      <c r="T312" s="80"/>
    </row>
    <row r="313" spans="6:20" x14ac:dyDescent="0.2">
      <c r="J313"/>
      <c r="K313"/>
      <c r="M313" s="71"/>
      <c r="N313" s="71"/>
      <c r="O313" s="71"/>
      <c r="R313" s="80"/>
      <c r="S313" s="80"/>
      <c r="T313" s="80"/>
    </row>
    <row r="314" spans="6:20" x14ac:dyDescent="0.2">
      <c r="J314"/>
      <c r="K314"/>
      <c r="M314" s="71"/>
      <c r="N314" s="71"/>
      <c r="O314" s="71"/>
      <c r="R314" s="80"/>
      <c r="S314" s="80"/>
      <c r="T314" s="80"/>
    </row>
    <row r="315" spans="6:20" x14ac:dyDescent="0.2">
      <c r="J315"/>
      <c r="K315"/>
      <c r="M315" s="71"/>
      <c r="N315" s="71"/>
      <c r="O315" s="71"/>
    </row>
    <row r="316" spans="6:20" x14ac:dyDescent="0.2">
      <c r="J316"/>
      <c r="K316"/>
      <c r="M316" s="71"/>
      <c r="N316" s="71"/>
      <c r="O316" s="71"/>
    </row>
    <row r="317" spans="6:20" ht="20.25" x14ac:dyDescent="0.3">
      <c r="J317" s="420"/>
      <c r="K317" s="430"/>
      <c r="L317" s="210"/>
      <c r="M317" s="431"/>
      <c r="N317" s="431"/>
      <c r="O317" s="431"/>
      <c r="P317" s="210"/>
    </row>
    <row r="318" spans="6:20" ht="18" x14ac:dyDescent="0.25">
      <c r="J318"/>
      <c r="K318" s="198"/>
      <c r="M318" s="71"/>
      <c r="N318" s="71"/>
      <c r="O318" s="71"/>
    </row>
    <row r="319" spans="6:20" ht="18" x14ac:dyDescent="0.25">
      <c r="J319"/>
      <c r="K319" s="198"/>
      <c r="L319" s="198"/>
      <c r="M319" s="71"/>
      <c r="N319" s="71"/>
      <c r="O319" s="71"/>
    </row>
    <row r="320" spans="6:20" x14ac:dyDescent="0.2">
      <c r="J320"/>
      <c r="K320"/>
      <c r="M320" s="71"/>
      <c r="N320" s="71"/>
      <c r="O320" s="71"/>
    </row>
    <row r="321" spans="10:10" ht="18" x14ac:dyDescent="0.25">
      <c r="J321" s="198"/>
    </row>
    <row r="322" spans="10:10" ht="18" x14ac:dyDescent="0.25">
      <c r="J322" s="198"/>
    </row>
    <row r="323" spans="10:10" ht="15" x14ac:dyDescent="0.2">
      <c r="J323" s="36"/>
    </row>
  </sheetData>
  <sheetProtection algorithmName="SHA-512" hashValue="w0RDkfi1D7AS9ITso15LTVH7ndyKNYuTCNrKQ3MeOmzYV4EAce+5TWIPNUGPQM/xvTgGKsRF9kEq5eRJlQONFg==" saltValue="h1t8FCxCa5FtqVMEzkxCjw==" spinCount="100000" sheet="1" objects="1" scenarios="1"/>
  <dataConsolidate/>
  <mergeCells count="146">
    <mergeCell ref="F187:F188"/>
    <mergeCell ref="G154:G155"/>
    <mergeCell ref="G165:G166"/>
    <mergeCell ref="G176:G177"/>
    <mergeCell ref="G187:G188"/>
    <mergeCell ref="D165:D166"/>
    <mergeCell ref="E165:E166"/>
    <mergeCell ref="D187:D188"/>
    <mergeCell ref="E187:E188"/>
    <mergeCell ref="D200:D202"/>
    <mergeCell ref="E200:E202"/>
    <mergeCell ref="D205:D206"/>
    <mergeCell ref="E205:E206"/>
    <mergeCell ref="F205:F206"/>
    <mergeCell ref="G205:G206"/>
    <mergeCell ref="D198:D199"/>
    <mergeCell ref="E198:E199"/>
    <mergeCell ref="F198:F199"/>
    <mergeCell ref="G198:G199"/>
    <mergeCell ref="D277:G277"/>
    <mergeCell ref="E279:F279"/>
    <mergeCell ref="D228:D230"/>
    <mergeCell ref="E228:E230"/>
    <mergeCell ref="D240:D241"/>
    <mergeCell ref="E240:E241"/>
    <mergeCell ref="D207:D209"/>
    <mergeCell ref="E207:E209"/>
    <mergeCell ref="D212:D213"/>
    <mergeCell ref="E212:E213"/>
    <mergeCell ref="F212:F213"/>
    <mergeCell ref="G212:G213"/>
    <mergeCell ref="D221:D223"/>
    <mergeCell ref="E221:E223"/>
    <mergeCell ref="D226:D227"/>
    <mergeCell ref="E226:E227"/>
    <mergeCell ref="F226:F227"/>
    <mergeCell ref="G226:G227"/>
    <mergeCell ref="D214:D216"/>
    <mergeCell ref="E214:E216"/>
    <mergeCell ref="D219:D220"/>
    <mergeCell ref="E219:E220"/>
    <mergeCell ref="F219:F220"/>
    <mergeCell ref="G219:G220"/>
    <mergeCell ref="F81:F82"/>
    <mergeCell ref="H81:H82"/>
    <mergeCell ref="G81:G82"/>
    <mergeCell ref="G92:G93"/>
    <mergeCell ref="D176:D177"/>
    <mergeCell ref="E176:E177"/>
    <mergeCell ref="D143:D144"/>
    <mergeCell ref="E143:E144"/>
    <mergeCell ref="D154:D155"/>
    <mergeCell ref="E154:E155"/>
    <mergeCell ref="F101:G101"/>
    <mergeCell ref="D103:D104"/>
    <mergeCell ref="E103:E104"/>
    <mergeCell ref="F90:G90"/>
    <mergeCell ref="F103:F104"/>
    <mergeCell ref="H103:H104"/>
    <mergeCell ref="F92:F93"/>
    <mergeCell ref="H92:H93"/>
    <mergeCell ref="F143:F144"/>
    <mergeCell ref="G143:G144"/>
    <mergeCell ref="F154:F155"/>
    <mergeCell ref="F165:F166"/>
    <mergeCell ref="F176:F177"/>
    <mergeCell ref="F68:G68"/>
    <mergeCell ref="D70:D71"/>
    <mergeCell ref="E70:E71"/>
    <mergeCell ref="F70:F71"/>
    <mergeCell ref="F114:F115"/>
    <mergeCell ref="E130:H130"/>
    <mergeCell ref="H8:H9"/>
    <mergeCell ref="H114:H115"/>
    <mergeCell ref="G114:G115"/>
    <mergeCell ref="H70:H71"/>
    <mergeCell ref="F50:G50"/>
    <mergeCell ref="D52:D53"/>
    <mergeCell ref="E52:E53"/>
    <mergeCell ref="F52:F53"/>
    <mergeCell ref="H52:H53"/>
    <mergeCell ref="G52:G53"/>
    <mergeCell ref="G70:G71"/>
    <mergeCell ref="D92:D93"/>
    <mergeCell ref="E92:E93"/>
    <mergeCell ref="G103:G104"/>
    <mergeCell ref="H41:H42"/>
    <mergeCell ref="F79:G79"/>
    <mergeCell ref="D81:D82"/>
    <mergeCell ref="E81:E82"/>
    <mergeCell ref="F6:G6"/>
    <mergeCell ref="D8:D9"/>
    <mergeCell ref="E8:E9"/>
    <mergeCell ref="F8:F9"/>
    <mergeCell ref="G8:G9"/>
    <mergeCell ref="D41:D42"/>
    <mergeCell ref="E41:E42"/>
    <mergeCell ref="F41:F42"/>
    <mergeCell ref="G41:G42"/>
    <mergeCell ref="R266:AF267"/>
    <mergeCell ref="F17:G17"/>
    <mergeCell ref="D19:D20"/>
    <mergeCell ref="E19:E20"/>
    <mergeCell ref="F19:F20"/>
    <mergeCell ref="G19:G20"/>
    <mergeCell ref="H19:H20"/>
    <mergeCell ref="F28:G28"/>
    <mergeCell ref="D30:D31"/>
    <mergeCell ref="E30:E31"/>
    <mergeCell ref="F30:F31"/>
    <mergeCell ref="G30:G31"/>
    <mergeCell ref="I52:I53"/>
    <mergeCell ref="J52:J53"/>
    <mergeCell ref="K52:K53"/>
    <mergeCell ref="H30:H31"/>
    <mergeCell ref="I30:I31"/>
    <mergeCell ref="J30:J31"/>
    <mergeCell ref="F39:G39"/>
    <mergeCell ref="I41:I42"/>
    <mergeCell ref="D130:D131"/>
    <mergeCell ref="F112:G112"/>
    <mergeCell ref="D114:D115"/>
    <mergeCell ref="E114:E115"/>
    <mergeCell ref="M4:N5"/>
    <mergeCell ref="M65:N66"/>
    <mergeCell ref="J266:N274"/>
    <mergeCell ref="I251:N258"/>
    <mergeCell ref="L70:N88"/>
    <mergeCell ref="J41:J42"/>
    <mergeCell ref="K240:K241"/>
    <mergeCell ref="J114:J115"/>
    <mergeCell ref="L8:N25"/>
    <mergeCell ref="L130:N149"/>
    <mergeCell ref="I70:I71"/>
    <mergeCell ref="J70:J71"/>
    <mergeCell ref="J81:J82"/>
    <mergeCell ref="J92:J93"/>
    <mergeCell ref="J103:J104"/>
    <mergeCell ref="I81:I82"/>
    <mergeCell ref="I114:I115"/>
    <mergeCell ref="I103:I104"/>
    <mergeCell ref="I92:I93"/>
    <mergeCell ref="J8:J9"/>
    <mergeCell ref="I19:I20"/>
    <mergeCell ref="J19:J20"/>
    <mergeCell ref="I8:I9"/>
  </mergeCells>
  <conditionalFormatting sqref="D277:G277">
    <cfRule type="expression" dxfId="25" priority="15">
      <formula>"e3&lt;0"</formula>
    </cfRule>
    <cfRule type="expression" dxfId="24" priority="16">
      <formula>"e3&gt;=0"</formula>
    </cfRule>
  </conditionalFormatting>
  <conditionalFormatting sqref="E285:G285 E286:J286 J288 H288:I289">
    <cfRule type="expression" dxfId="23" priority="19">
      <formula>"D10=""Sim, desejo assinar para depois datar e enviar o formulário à DGADR"""</formula>
    </cfRule>
  </conditionalFormatting>
  <conditionalFormatting sqref="F271">
    <cfRule type="cellIs" dxfId="22" priority="7" operator="greaterThanOrEqual">
      <formula>0</formula>
    </cfRule>
    <cfRule type="cellIs" dxfId="21" priority="9" operator="lessThan">
      <formula>0</formula>
    </cfRule>
  </conditionalFormatting>
  <conditionalFormatting sqref="F272">
    <cfRule type="cellIs" dxfId="20" priority="6" operator="greaterThanOrEqual">
      <formula>66</formula>
    </cfRule>
    <cfRule type="cellIs" dxfId="19" priority="8" operator="lessThan">
      <formula>66</formula>
    </cfRule>
  </conditionalFormatting>
  <conditionalFormatting sqref="G203">
    <cfRule type="cellIs" dxfId="18" priority="38" stopIfTrue="1" operator="equal">
      <formula>100</formula>
    </cfRule>
  </conditionalFormatting>
  <conditionalFormatting sqref="G210">
    <cfRule type="cellIs" dxfId="17" priority="4" stopIfTrue="1" operator="equal">
      <formula>100</formula>
    </cfRule>
  </conditionalFormatting>
  <conditionalFormatting sqref="G217">
    <cfRule type="cellIs" dxfId="16" priority="3" stopIfTrue="1" operator="equal">
      <formula>100</formula>
    </cfRule>
  </conditionalFormatting>
  <conditionalFormatting sqref="G224">
    <cfRule type="cellIs" dxfId="15" priority="2" stopIfTrue="1" operator="equal">
      <formula>100</formula>
    </cfRule>
  </conditionalFormatting>
  <conditionalFormatting sqref="G231">
    <cfRule type="cellIs" dxfId="14" priority="1" stopIfTrue="1" operator="equal">
      <formula>100</formula>
    </cfRule>
  </conditionalFormatting>
  <conditionalFormatting sqref="K242:K246">
    <cfRule type="cellIs" dxfId="13" priority="36" operator="greaterThan">
      <formula>0</formula>
    </cfRule>
    <cfRule type="cellIs" dxfId="12" priority="37" operator="lessThan">
      <formula>0</formula>
    </cfRule>
  </conditionalFormatting>
  <conditionalFormatting sqref="O270:O271">
    <cfRule type="expression" dxfId="11" priority="20">
      <formula>"D10=""Sim, desejo assinar para depois datar e enviar o formulário à DGADR"""</formula>
    </cfRule>
  </conditionalFormatting>
  <conditionalFormatting sqref="O279:O280 F291:I292">
    <cfRule type="expression" dxfId="10" priority="23">
      <formula>"D10=""Sim, desejo assinar para depois datar e enviar o formulário à DGADR"""</formula>
    </cfRule>
  </conditionalFormatting>
  <conditionalFormatting sqref="R270:T271">
    <cfRule type="expression" dxfId="9" priority="13">
      <formula>"D10=""Sim, desejo assinar para depois datar e enviar o formulário à DGADR"""</formula>
    </cfRule>
  </conditionalFormatting>
  <conditionalFormatting sqref="R279:U280 U281:U285">
    <cfRule type="expression" dxfId="8" priority="14">
      <formula>"D10=""Sim, desejo assinar para depois datar e enviar o formulário à DGADR"""</formula>
    </cfRule>
  </conditionalFormatting>
  <dataValidations count="10">
    <dataValidation type="list" allowBlank="1" showInputMessage="1" showErrorMessage="1" sqref="F200:F202 F228:F230 F221:F223 F214:F216 F207:F209" xr:uid="{BEAFEF0C-F738-4066-98B6-0646DD89F32C}">
      <formula1>$AK$2:$AK$7</formula1>
    </dataValidation>
    <dataValidation type="list" allowBlank="1" showInputMessage="1" showErrorMessage="1" sqref="F21:F25 F10:F14 F43:F47 F54:F58 F32:F36" xr:uid="{4652067F-F4BB-412C-A8E4-669D0F2C3FC7}">
      <formula1>$S$4:$S$10</formula1>
    </dataValidation>
    <dataValidation type="list" allowBlank="1" showInputMessage="1" showErrorMessage="1" sqref="E279:F279" xr:uid="{7FFC410E-9F26-494B-BA71-E9D0DE3EAD42}">
      <formula1>$AE$268:$AE$270</formula1>
    </dataValidation>
    <dataValidation type="list" allowBlank="1" showInputMessage="1" showErrorMessage="1" sqref="G291" xr:uid="{C4DA0136-5D92-4648-8DB4-DCE9C9E73167}">
      <formula1>$AD$269:$AD$275</formula1>
    </dataValidation>
    <dataValidation type="list" allowBlank="1" showInputMessage="1" showErrorMessage="1" sqref="I291" xr:uid="{8F1D9C1C-4BA1-4907-BFA4-B7FD43197039}">
      <formula1>$AB$269:$AB$300</formula1>
    </dataValidation>
    <dataValidation type="list" allowBlank="1" showInputMessage="1" showErrorMessage="1" sqref="H291" xr:uid="{91760B57-D7C9-4DBC-B779-7A590D9B97B2}">
      <formula1>$AC$269:$AC$281</formula1>
    </dataValidation>
    <dataValidation type="list" allowBlank="1" showInputMessage="1" showErrorMessage="1" sqref="G72:G76 G10:G14 G21:G25 G32:G36 G43:G47 G54:G58 G116:G120 G105:G109 G94:G98 G83:G87" xr:uid="{13C28263-05EA-4FEF-A8F4-BE0285BEB5E8}">
      <formula1>$S$20:$S$22</formula1>
    </dataValidation>
    <dataValidation type="list" allowBlank="1" showInputMessage="1" showErrorMessage="1" sqref="F72:F76 F116:F120 F105:F109 F94:F98 F83:F87" xr:uid="{029AB767-A278-49DF-B55E-A176C7B6A893}">
      <formula1>$S$11:$S$18</formula1>
    </dataValidation>
    <dataValidation type="list" allowBlank="1" showInputMessage="1" showErrorMessage="1" sqref="E10:E14 E21:E25 E32:E36 E43:E47 E54:E58" xr:uid="{9D24ACC8-A396-4FA4-ABE9-DA58DDCD8E85}">
      <formula1>$AO$4:$AO$112</formula1>
    </dataValidation>
    <dataValidation type="list" allowBlank="1" showInputMessage="1" showErrorMessage="1" sqref="E72:E76 E83:E87 E94:E98 E105:E109 E116:E120" xr:uid="{607195AA-3AFE-4791-8CF0-4F6A617A660C}">
      <formula1>$AQ$4:$AQ$90</formula1>
    </dataValidation>
  </dataValidations>
  <pageMargins left="0.27" right="0.26" top="0.75" bottom="0.75" header="0.3" footer="0.3"/>
  <pageSetup paperSize="9" scale="56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B8B28F1-8B92-48FE-981D-69BEA2A076EF}">
          <x14:formula1>
            <xm:f>TABELA_EDIA!$J$2:$J$12</xm:f>
          </x14:formula1>
          <xm:sqref>D10:D14 D189:D193 D178:D182 D167:D171 D156:D160 D145:D149 D132:D136 D116:D120 D105:D109 D94:D98 D83:D87 D54:D58 D72:D76 D43:D47 D32:D36 D21:D25 D242:D246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4">
    <tabColor theme="7" tint="0.39997558519241921"/>
    <pageSetUpPr fitToPage="1"/>
  </sheetPr>
  <dimension ref="A1:AF128"/>
  <sheetViews>
    <sheetView showGridLines="0" showZeros="0" zoomScale="50" zoomScaleNormal="50" workbookViewId="0">
      <selection activeCell="P1" sqref="P1:AW1048576"/>
    </sheetView>
  </sheetViews>
  <sheetFormatPr defaultColWidth="9.140625" defaultRowHeight="12.75" x14ac:dyDescent="0.2"/>
  <cols>
    <col min="1" max="1" width="4.140625" customWidth="1"/>
    <col min="2" max="2" width="12.7109375" customWidth="1"/>
    <col min="3" max="6" width="30.7109375" customWidth="1"/>
    <col min="7" max="7" width="30.7109375" style="71" customWidth="1"/>
    <col min="8" max="8" width="4.42578125" customWidth="1"/>
    <col min="9" max="9" width="19.28515625" customWidth="1"/>
    <col min="10" max="10" width="30.7109375" customWidth="1"/>
    <col min="16" max="18" width="9.140625" hidden="1" customWidth="1"/>
    <col min="19" max="19" width="12.42578125" hidden="1" customWidth="1"/>
    <col min="20" max="27" width="9.140625" hidden="1" customWidth="1"/>
    <col min="28" max="30" width="0" hidden="1" customWidth="1"/>
    <col min="31" max="31" width="57.7109375" hidden="1" customWidth="1"/>
    <col min="32" max="32" width="46.140625" hidden="1" customWidth="1"/>
    <col min="33" max="49" width="0" hidden="1" customWidth="1"/>
  </cols>
  <sheetData>
    <row r="1" spans="1:32" x14ac:dyDescent="0.2">
      <c r="A1" s="64"/>
      <c r="B1" s="64"/>
      <c r="C1" s="64"/>
      <c r="D1" s="64"/>
      <c r="E1" s="64"/>
      <c r="F1" s="64"/>
      <c r="G1" s="65"/>
      <c r="H1" s="64"/>
      <c r="I1" s="64"/>
      <c r="J1" s="64"/>
      <c r="P1" s="66" t="s">
        <v>178</v>
      </c>
      <c r="S1" s="66" t="s">
        <v>176</v>
      </c>
      <c r="AA1" s="66" t="s">
        <v>175</v>
      </c>
      <c r="AE1" s="177" t="s">
        <v>410</v>
      </c>
      <c r="AF1" s="177" t="s">
        <v>409</v>
      </c>
    </row>
    <row r="2" spans="1:32" ht="15" x14ac:dyDescent="0.25">
      <c r="A2" s="64"/>
      <c r="B2" s="110" t="s">
        <v>305</v>
      </c>
      <c r="C2" s="112"/>
      <c r="D2" s="67"/>
      <c r="E2" s="110" t="s">
        <v>185</v>
      </c>
      <c r="F2" s="111">
        <f>'1 IDENTIFICAÇÃO'!D45</f>
        <v>0</v>
      </c>
      <c r="G2" s="81"/>
      <c r="H2" s="64"/>
      <c r="I2" s="113" t="s">
        <v>180</v>
      </c>
      <c r="J2" s="595">
        <f>SUM(G13+G24+G35+G46+G57)</f>
        <v>0</v>
      </c>
      <c r="P2" t="s">
        <v>31</v>
      </c>
      <c r="S2" t="s">
        <v>35</v>
      </c>
      <c r="AA2" t="s">
        <v>35</v>
      </c>
      <c r="AE2" s="176" t="s">
        <v>306</v>
      </c>
      <c r="AF2" s="176" t="s">
        <v>306</v>
      </c>
    </row>
    <row r="3" spans="1:32" ht="15.75" thickBot="1" x14ac:dyDescent="0.3">
      <c r="A3" s="64"/>
      <c r="B3" s="68"/>
      <c r="C3" s="64"/>
      <c r="D3" s="64"/>
      <c r="E3" s="64"/>
      <c r="F3" s="64"/>
      <c r="G3" s="65"/>
      <c r="H3" s="64"/>
      <c r="I3" s="113" t="s">
        <v>181</v>
      </c>
      <c r="J3" s="596"/>
      <c r="P3" t="s">
        <v>30</v>
      </c>
      <c r="S3" t="s">
        <v>230</v>
      </c>
      <c r="AA3" t="s">
        <v>35</v>
      </c>
      <c r="AE3" s="175" t="s">
        <v>411</v>
      </c>
      <c r="AF3" s="175" t="s">
        <v>411</v>
      </c>
    </row>
    <row r="4" spans="1:32" ht="15.75" thickBot="1" x14ac:dyDescent="0.3">
      <c r="A4" s="64"/>
      <c r="B4" s="69" t="s">
        <v>7</v>
      </c>
      <c r="C4" s="70" t="s">
        <v>12</v>
      </c>
      <c r="D4" s="114">
        <f>'2A AP HIDR'!F6</f>
        <v>0</v>
      </c>
      <c r="E4" s="115"/>
      <c r="F4" s="116"/>
      <c r="G4" s="82"/>
      <c r="P4" t="s">
        <v>32</v>
      </c>
      <c r="S4" t="s">
        <v>38</v>
      </c>
      <c r="AA4" t="s">
        <v>36</v>
      </c>
      <c r="AE4" s="176" t="s">
        <v>307</v>
      </c>
      <c r="AF4" s="176" t="s">
        <v>307</v>
      </c>
    </row>
    <row r="5" spans="1:32" ht="13.5" thickBot="1" x14ac:dyDescent="0.25">
      <c r="A5" s="64"/>
      <c r="B5" s="64"/>
      <c r="C5" s="64"/>
      <c r="D5" s="64"/>
      <c r="E5" s="64"/>
      <c r="F5" s="64"/>
      <c r="G5" s="65"/>
      <c r="H5" s="64"/>
      <c r="I5" s="64"/>
      <c r="J5" s="64"/>
      <c r="S5" t="s">
        <v>39</v>
      </c>
      <c r="AA5" t="s">
        <v>37</v>
      </c>
      <c r="AE5" s="175" t="s">
        <v>412</v>
      </c>
      <c r="AF5" s="175" t="s">
        <v>412</v>
      </c>
    </row>
    <row r="6" spans="1:32" ht="12.75" customHeight="1" x14ac:dyDescent="0.2">
      <c r="A6" s="64"/>
      <c r="B6" s="530" t="s">
        <v>4</v>
      </c>
      <c r="C6" s="530" t="s">
        <v>262</v>
      </c>
      <c r="D6" s="533" t="s">
        <v>5</v>
      </c>
      <c r="E6" s="535" t="s">
        <v>148</v>
      </c>
      <c r="F6" s="535" t="s">
        <v>263</v>
      </c>
      <c r="G6" s="535" t="s">
        <v>13</v>
      </c>
      <c r="S6" t="s">
        <v>231</v>
      </c>
      <c r="AA6" t="s">
        <v>230</v>
      </c>
      <c r="AE6" s="176" t="s">
        <v>308</v>
      </c>
      <c r="AF6" s="176" t="s">
        <v>308</v>
      </c>
    </row>
    <row r="7" spans="1:32" ht="13.5" customHeight="1" thickBot="1" x14ac:dyDescent="0.25">
      <c r="A7" s="64"/>
      <c r="B7" s="531"/>
      <c r="C7" s="532"/>
      <c r="D7" s="534"/>
      <c r="E7" s="536"/>
      <c r="F7" s="536"/>
      <c r="G7" s="537"/>
      <c r="S7" t="s">
        <v>45</v>
      </c>
      <c r="AA7" t="s">
        <v>38</v>
      </c>
      <c r="AE7" s="176" t="s">
        <v>309</v>
      </c>
      <c r="AF7" s="176" t="s">
        <v>309</v>
      </c>
    </row>
    <row r="8" spans="1:32" ht="21" customHeight="1" thickBot="1" x14ac:dyDescent="0.25">
      <c r="A8" s="64"/>
      <c r="B8" s="72">
        <v>2024</v>
      </c>
      <c r="C8" s="125"/>
      <c r="D8" s="126"/>
      <c r="E8" s="72" t="str">
        <f>IFERROR(TABELA_SECA!BJ2*10,"--")</f>
        <v>--</v>
      </c>
      <c r="F8" s="127"/>
      <c r="G8" s="108" t="str">
        <f>IFERROR(F8*E8,"--")</f>
        <v>--</v>
      </c>
      <c r="S8" t="s">
        <v>167</v>
      </c>
      <c r="AA8" t="s">
        <v>39</v>
      </c>
      <c r="AE8" t="s">
        <v>310</v>
      </c>
      <c r="AF8" s="176" t="s">
        <v>312</v>
      </c>
    </row>
    <row r="9" spans="1:32" ht="21" customHeight="1" thickBot="1" x14ac:dyDescent="0.25">
      <c r="A9" s="64"/>
      <c r="B9" s="72">
        <v>2024</v>
      </c>
      <c r="C9" s="125"/>
      <c r="D9" s="126"/>
      <c r="E9" s="72" t="str">
        <f>IFERROR(TABELA_SECA!BJ3*10,"--")</f>
        <v>--</v>
      </c>
      <c r="F9" s="128"/>
      <c r="G9" s="108" t="str">
        <f>IFERROR(F9*E9,"--")</f>
        <v>--</v>
      </c>
      <c r="S9" t="s">
        <v>50</v>
      </c>
      <c r="AA9" t="s">
        <v>40</v>
      </c>
      <c r="AE9" t="s">
        <v>311</v>
      </c>
      <c r="AF9" s="176" t="s">
        <v>313</v>
      </c>
    </row>
    <row r="10" spans="1:32" ht="21" customHeight="1" thickBot="1" x14ac:dyDescent="0.25">
      <c r="A10" s="64"/>
      <c r="B10" s="72">
        <v>2024</v>
      </c>
      <c r="C10" s="125"/>
      <c r="D10" s="126"/>
      <c r="E10" s="72" t="str">
        <f>IFERROR(TABELA_SECA!BJ4*10,"--")</f>
        <v>--</v>
      </c>
      <c r="F10" s="128"/>
      <c r="G10" s="108" t="str">
        <f t="shared" ref="G10:G12" si="0">IFERROR(F10*E10,"--")</f>
        <v>--</v>
      </c>
      <c r="S10" t="s">
        <v>54</v>
      </c>
      <c r="AA10" t="s">
        <v>41</v>
      </c>
      <c r="AE10" s="176" t="s">
        <v>312</v>
      </c>
      <c r="AF10" s="176" t="s">
        <v>314</v>
      </c>
    </row>
    <row r="11" spans="1:32" ht="21" customHeight="1" thickBot="1" x14ac:dyDescent="0.25">
      <c r="A11" s="64"/>
      <c r="B11" s="72">
        <v>2024</v>
      </c>
      <c r="C11" s="125"/>
      <c r="D11" s="126"/>
      <c r="E11" s="72" t="str">
        <f>IFERROR(TABELA_SECA!BJ5*10,"--")</f>
        <v>--</v>
      </c>
      <c r="F11" s="128"/>
      <c r="G11" s="108" t="str">
        <f t="shared" si="0"/>
        <v>--</v>
      </c>
      <c r="S11" t="s">
        <v>55</v>
      </c>
      <c r="AA11" t="s">
        <v>42</v>
      </c>
      <c r="AE11" s="176" t="s">
        <v>313</v>
      </c>
      <c r="AF11" s="176" t="s">
        <v>315</v>
      </c>
    </row>
    <row r="12" spans="1:32" ht="21" customHeight="1" thickBot="1" x14ac:dyDescent="0.25">
      <c r="A12" s="64"/>
      <c r="B12" s="72">
        <v>2024</v>
      </c>
      <c r="C12" s="125"/>
      <c r="D12" s="126"/>
      <c r="E12" s="72" t="str">
        <f>IFERROR(TABELA_SECA!BJ6*10,"--")</f>
        <v>--</v>
      </c>
      <c r="F12" s="128"/>
      <c r="G12" s="108" t="str">
        <f t="shared" si="0"/>
        <v>--</v>
      </c>
      <c r="S12" t="s">
        <v>56</v>
      </c>
      <c r="AA12" t="s">
        <v>231</v>
      </c>
      <c r="AE12" s="176" t="s">
        <v>314</v>
      </c>
      <c r="AF12" s="176" t="s">
        <v>318</v>
      </c>
    </row>
    <row r="13" spans="1:32" ht="15" x14ac:dyDescent="0.25">
      <c r="A13" s="64"/>
      <c r="B13" s="64"/>
      <c r="C13" s="64"/>
      <c r="D13" s="64"/>
      <c r="E13" s="64"/>
      <c r="F13" s="74" t="s">
        <v>179</v>
      </c>
      <c r="G13" s="75">
        <f>SUM(G8:G12)</f>
        <v>0</v>
      </c>
      <c r="S13" t="s">
        <v>59</v>
      </c>
      <c r="AA13" t="s">
        <v>43</v>
      </c>
      <c r="AE13" s="176" t="s">
        <v>315</v>
      </c>
      <c r="AF13" s="176" t="s">
        <v>319</v>
      </c>
    </row>
    <row r="14" spans="1:32" ht="13.5" thickBot="1" x14ac:dyDescent="0.25">
      <c r="A14" s="64"/>
      <c r="B14" s="64"/>
      <c r="C14" s="64"/>
      <c r="D14" s="64"/>
      <c r="E14" s="64"/>
      <c r="F14" s="64"/>
      <c r="G14" s="65"/>
      <c r="H14" s="64"/>
      <c r="I14" s="64"/>
      <c r="J14" s="64"/>
      <c r="S14" t="s">
        <v>60</v>
      </c>
      <c r="AA14" t="s">
        <v>44</v>
      </c>
      <c r="AE14" t="s">
        <v>316</v>
      </c>
      <c r="AF14" s="176" t="s">
        <v>322</v>
      </c>
    </row>
    <row r="15" spans="1:32" ht="15.75" thickBot="1" x14ac:dyDescent="0.3">
      <c r="A15" s="64"/>
      <c r="B15" s="69" t="s">
        <v>8</v>
      </c>
      <c r="C15" s="70" t="s">
        <v>12</v>
      </c>
      <c r="D15" s="114">
        <f>'2A AP HIDR'!F17</f>
        <v>0</v>
      </c>
      <c r="E15" s="115"/>
      <c r="F15" s="116"/>
      <c r="G15" s="82"/>
      <c r="S15" t="s">
        <v>64</v>
      </c>
      <c r="AA15" t="s">
        <v>45</v>
      </c>
      <c r="AE15" t="s">
        <v>317</v>
      </c>
      <c r="AF15" s="175" t="s">
        <v>413</v>
      </c>
    </row>
    <row r="16" spans="1:32" ht="13.5" thickBot="1" x14ac:dyDescent="0.25">
      <c r="A16" s="64"/>
      <c r="B16" s="64"/>
      <c r="C16" s="64"/>
      <c r="D16" s="64"/>
      <c r="E16" s="64"/>
      <c r="F16" s="64"/>
      <c r="G16" s="65"/>
      <c r="H16" s="64"/>
      <c r="I16" s="64"/>
      <c r="J16" s="64"/>
      <c r="S16" t="s">
        <v>65</v>
      </c>
      <c r="AA16" t="s">
        <v>46</v>
      </c>
      <c r="AE16" s="176" t="s">
        <v>318</v>
      </c>
      <c r="AF16" s="176" t="s">
        <v>323</v>
      </c>
    </row>
    <row r="17" spans="1:32" s="76" customFormat="1" ht="12.75" customHeight="1" x14ac:dyDescent="0.2">
      <c r="A17" s="67"/>
      <c r="B17" s="530" t="s">
        <v>4</v>
      </c>
      <c r="C17" s="530" t="s">
        <v>262</v>
      </c>
      <c r="D17" s="533" t="s">
        <v>5</v>
      </c>
      <c r="E17" s="535" t="s">
        <v>148</v>
      </c>
      <c r="F17" s="535" t="s">
        <v>263</v>
      </c>
      <c r="G17" s="535" t="s">
        <v>13</v>
      </c>
      <c r="H17" s="597"/>
      <c r="I17" s="599"/>
      <c r="J17" s="599"/>
      <c r="S17" s="76" t="s">
        <v>66</v>
      </c>
      <c r="AA17" s="76" t="s">
        <v>47</v>
      </c>
      <c r="AE17" s="176" t="s">
        <v>319</v>
      </c>
      <c r="AF17" s="176" t="s">
        <v>326</v>
      </c>
    </row>
    <row r="18" spans="1:32" s="76" customFormat="1" ht="13.5" customHeight="1" thickBot="1" x14ac:dyDescent="0.25">
      <c r="A18" s="67"/>
      <c r="B18" s="531"/>
      <c r="C18" s="532"/>
      <c r="D18" s="542"/>
      <c r="E18" s="537"/>
      <c r="F18" s="536"/>
      <c r="G18" s="537"/>
      <c r="H18" s="598"/>
      <c r="I18" s="600"/>
      <c r="J18" s="599"/>
      <c r="S18" s="76" t="s">
        <v>232</v>
      </c>
      <c r="AA18" s="76" t="s">
        <v>48</v>
      </c>
      <c r="AE18" s="76" t="s">
        <v>320</v>
      </c>
      <c r="AF18" s="176" t="s">
        <v>327</v>
      </c>
    </row>
    <row r="19" spans="1:32" s="76" customFormat="1" ht="21" customHeight="1" thickBot="1" x14ac:dyDescent="0.25">
      <c r="A19" s="67"/>
      <c r="B19" s="72">
        <v>2024</v>
      </c>
      <c r="C19" s="125"/>
      <c r="D19" s="126"/>
      <c r="E19" s="72" t="str">
        <f>IFERROR(TABELA_SECA!BJ7*10,"--")</f>
        <v>--</v>
      </c>
      <c r="F19" s="127"/>
      <c r="G19" s="108" t="str">
        <f>IFERROR(F19*E19,"--")</f>
        <v>--</v>
      </c>
      <c r="H19" s="73"/>
      <c r="I19" s="77"/>
      <c r="J19" s="83"/>
      <c r="S19" s="76" t="s">
        <v>168</v>
      </c>
      <c r="AA19" s="76" t="s">
        <v>49</v>
      </c>
      <c r="AE19" s="76" t="s">
        <v>321</v>
      </c>
      <c r="AF19" s="176" t="s">
        <v>331</v>
      </c>
    </row>
    <row r="20" spans="1:32" s="76" customFormat="1" ht="21" customHeight="1" thickBot="1" x14ac:dyDescent="0.25">
      <c r="A20" s="67"/>
      <c r="B20" s="72">
        <v>2024</v>
      </c>
      <c r="C20" s="125"/>
      <c r="D20" s="126"/>
      <c r="E20" s="72" t="str">
        <f>IFERROR(TABELA_SECA!BJ8*10,"--")</f>
        <v>--</v>
      </c>
      <c r="F20" s="128"/>
      <c r="G20" s="108" t="str">
        <f>IFERROR(F20*E20,"--")</f>
        <v>--</v>
      </c>
      <c r="H20" s="73"/>
      <c r="I20" s="77"/>
      <c r="J20" s="83"/>
      <c r="S20" s="76" t="s">
        <v>169</v>
      </c>
      <c r="AA20" s="76" t="s">
        <v>167</v>
      </c>
      <c r="AE20" s="176" t="s">
        <v>322</v>
      </c>
      <c r="AF20" s="176" t="s">
        <v>332</v>
      </c>
    </row>
    <row r="21" spans="1:32" s="76" customFormat="1" ht="21" customHeight="1" thickBot="1" x14ac:dyDescent="0.25">
      <c r="A21" s="67"/>
      <c r="B21" s="72">
        <v>2024</v>
      </c>
      <c r="C21" s="125"/>
      <c r="D21" s="126"/>
      <c r="E21" s="72" t="str">
        <f>IFERROR(TABELA_SECA!BJ9*10,"--")</f>
        <v>--</v>
      </c>
      <c r="F21" s="128"/>
      <c r="G21" s="108" t="str">
        <f t="shared" ref="G21:G23" si="1">IFERROR(F21*E21,"--")</f>
        <v>--</v>
      </c>
      <c r="H21" s="73"/>
      <c r="I21" s="77"/>
      <c r="J21" s="83"/>
      <c r="S21" s="76" t="s">
        <v>170</v>
      </c>
      <c r="AA21" s="76" t="s">
        <v>50</v>
      </c>
      <c r="AE21" s="175" t="s">
        <v>413</v>
      </c>
      <c r="AF21" s="176" t="s">
        <v>333</v>
      </c>
    </row>
    <row r="22" spans="1:32" s="76" customFormat="1" ht="21" customHeight="1" thickBot="1" x14ac:dyDescent="0.25">
      <c r="A22" s="67"/>
      <c r="B22" s="72">
        <v>2024</v>
      </c>
      <c r="C22" s="125"/>
      <c r="D22" s="126"/>
      <c r="E22" s="72" t="str">
        <f>IFERROR(TABELA_SECA!BJ10*10,"--")</f>
        <v>--</v>
      </c>
      <c r="F22" s="128"/>
      <c r="G22" s="108" t="str">
        <f t="shared" si="1"/>
        <v>--</v>
      </c>
      <c r="H22" s="73"/>
      <c r="I22" s="77"/>
      <c r="J22" s="83"/>
      <c r="S22" s="76" t="s">
        <v>72</v>
      </c>
      <c r="AA22" s="76" t="s">
        <v>51</v>
      </c>
      <c r="AE22" s="176" t="s">
        <v>323</v>
      </c>
      <c r="AF22" s="176" t="s">
        <v>334</v>
      </c>
    </row>
    <row r="23" spans="1:32" s="76" customFormat="1" ht="21" customHeight="1" thickBot="1" x14ac:dyDescent="0.25">
      <c r="A23" s="67"/>
      <c r="B23" s="72">
        <v>2024</v>
      </c>
      <c r="C23" s="125"/>
      <c r="D23" s="126"/>
      <c r="E23" s="72" t="str">
        <f>IFERROR(TABELA_SECA!BJ11*10,"--")</f>
        <v>--</v>
      </c>
      <c r="F23" s="128"/>
      <c r="G23" s="108" t="str">
        <f t="shared" si="1"/>
        <v>--</v>
      </c>
      <c r="H23" s="73"/>
      <c r="I23" s="77"/>
      <c r="J23" s="83"/>
      <c r="S23" s="76" t="s">
        <v>71</v>
      </c>
      <c r="AA23" s="76" t="s">
        <v>52</v>
      </c>
      <c r="AE23" s="76" t="s">
        <v>324</v>
      </c>
      <c r="AF23" s="176" t="s">
        <v>335</v>
      </c>
    </row>
    <row r="24" spans="1:32" s="76" customFormat="1" ht="15" x14ac:dyDescent="0.25">
      <c r="A24" s="67"/>
      <c r="B24" s="64"/>
      <c r="C24" s="64"/>
      <c r="D24" s="64"/>
      <c r="E24" s="64"/>
      <c r="F24" s="74" t="s">
        <v>179</v>
      </c>
      <c r="G24" s="75">
        <f>SUM(G19:G23)</f>
        <v>0</v>
      </c>
      <c r="H24" s="67"/>
      <c r="I24" s="78"/>
      <c r="J24" s="79"/>
      <c r="S24" s="76" t="s">
        <v>73</v>
      </c>
      <c r="AA24" s="76" t="s">
        <v>53</v>
      </c>
      <c r="AE24" s="76" t="s">
        <v>325</v>
      </c>
      <c r="AF24" s="175" t="s">
        <v>414</v>
      </c>
    </row>
    <row r="25" spans="1:32" ht="13.5" thickBot="1" x14ac:dyDescent="0.25">
      <c r="A25" s="64"/>
      <c r="B25" s="64"/>
      <c r="C25" s="64"/>
      <c r="D25" s="64"/>
      <c r="E25" s="64"/>
      <c r="F25" s="64"/>
      <c r="G25" s="65"/>
      <c r="H25" s="64"/>
      <c r="I25" s="64"/>
      <c r="J25" s="64"/>
      <c r="S25" t="s">
        <v>74</v>
      </c>
      <c r="AA25" t="s">
        <v>54</v>
      </c>
      <c r="AE25" s="176" t="s">
        <v>326</v>
      </c>
      <c r="AF25" s="175" t="s">
        <v>415</v>
      </c>
    </row>
    <row r="26" spans="1:32" ht="15.75" thickBot="1" x14ac:dyDescent="0.3">
      <c r="A26" s="64"/>
      <c r="B26" s="69" t="s">
        <v>9</v>
      </c>
      <c r="C26" s="70" t="s">
        <v>12</v>
      </c>
      <c r="D26" s="114">
        <f>'2A AP HIDR'!F28</f>
        <v>0</v>
      </c>
      <c r="E26" s="115"/>
      <c r="F26" s="116"/>
      <c r="G26" s="82"/>
      <c r="S26" t="s">
        <v>75</v>
      </c>
      <c r="AA26" t="s">
        <v>55</v>
      </c>
      <c r="AE26" s="176" t="s">
        <v>327</v>
      </c>
      <c r="AF26" s="176" t="s">
        <v>339</v>
      </c>
    </row>
    <row r="27" spans="1:32" ht="13.5" thickBot="1" x14ac:dyDescent="0.25">
      <c r="A27" s="64"/>
      <c r="B27" s="64"/>
      <c r="C27" s="64"/>
      <c r="D27" s="64"/>
      <c r="E27" s="64"/>
      <c r="F27" s="64"/>
      <c r="G27" s="65"/>
      <c r="H27" s="64"/>
      <c r="I27" s="64"/>
      <c r="J27" s="64"/>
      <c r="S27" t="s">
        <v>78</v>
      </c>
      <c r="AA27" t="s">
        <v>56</v>
      </c>
      <c r="AE27" t="s">
        <v>328</v>
      </c>
      <c r="AF27" s="175" t="s">
        <v>416</v>
      </c>
    </row>
    <row r="28" spans="1:32" s="76" customFormat="1" ht="15" customHeight="1" x14ac:dyDescent="0.2">
      <c r="A28" s="67"/>
      <c r="B28" s="530" t="s">
        <v>4</v>
      </c>
      <c r="C28" s="530" t="s">
        <v>262</v>
      </c>
      <c r="D28" s="533" t="s">
        <v>5</v>
      </c>
      <c r="E28" s="535" t="s">
        <v>148</v>
      </c>
      <c r="F28" s="535" t="s">
        <v>263</v>
      </c>
      <c r="G28" s="535" t="s">
        <v>13</v>
      </c>
      <c r="H28" s="597"/>
      <c r="I28" s="599"/>
      <c r="J28" s="599"/>
      <c r="S28" s="76" t="s">
        <v>79</v>
      </c>
      <c r="AA28" s="76" t="s">
        <v>57</v>
      </c>
      <c r="AE28" t="s">
        <v>329</v>
      </c>
      <c r="AF28" s="176" t="s">
        <v>342</v>
      </c>
    </row>
    <row r="29" spans="1:32" s="76" customFormat="1" ht="13.5" customHeight="1" thickBot="1" x14ac:dyDescent="0.25">
      <c r="A29" s="67"/>
      <c r="B29" s="531"/>
      <c r="C29" s="532"/>
      <c r="D29" s="534"/>
      <c r="E29" s="536"/>
      <c r="F29" s="536"/>
      <c r="G29" s="537"/>
      <c r="H29" s="598"/>
      <c r="I29" s="600"/>
      <c r="J29" s="599"/>
      <c r="S29" s="76" t="s">
        <v>81</v>
      </c>
      <c r="AA29" s="76" t="s">
        <v>58</v>
      </c>
      <c r="AE29" s="76" t="s">
        <v>330</v>
      </c>
      <c r="AF29" s="176" t="s">
        <v>343</v>
      </c>
    </row>
    <row r="30" spans="1:32" s="76" customFormat="1" ht="21" customHeight="1" thickBot="1" x14ac:dyDescent="0.25">
      <c r="A30" s="67"/>
      <c r="B30" s="72">
        <v>2024</v>
      </c>
      <c r="C30" s="125"/>
      <c r="D30" s="126"/>
      <c r="E30" s="72" t="str">
        <f>IFERROR(TABELA_SECA!BJ12*10,"--")</f>
        <v>--</v>
      </c>
      <c r="F30" s="127"/>
      <c r="G30" s="108" t="str">
        <f>IFERROR(F30*E30,"--")</f>
        <v>--</v>
      </c>
      <c r="H30" s="73"/>
      <c r="I30" s="83"/>
      <c r="J30" s="83"/>
      <c r="S30" s="76" t="s">
        <v>82</v>
      </c>
      <c r="AA30" s="76" t="s">
        <v>59</v>
      </c>
      <c r="AE30" s="176" t="s">
        <v>331</v>
      </c>
      <c r="AF30" s="176" t="s">
        <v>344</v>
      </c>
    </row>
    <row r="31" spans="1:32" s="76" customFormat="1" ht="21" customHeight="1" thickBot="1" x14ac:dyDescent="0.25">
      <c r="A31" s="67"/>
      <c r="B31" s="72">
        <v>2024</v>
      </c>
      <c r="C31" s="125"/>
      <c r="D31" s="126"/>
      <c r="E31" s="72" t="str">
        <f>IFERROR(TABELA_SECA!BJ13*10,"--")</f>
        <v>--</v>
      </c>
      <c r="F31" s="128"/>
      <c r="G31" s="108" t="str">
        <f>IFERROR(F31*E31,"--")</f>
        <v>--</v>
      </c>
      <c r="H31" s="73"/>
      <c r="I31" s="83"/>
      <c r="J31" s="83"/>
      <c r="S31" s="76" t="s">
        <v>233</v>
      </c>
      <c r="AA31" s="76" t="s">
        <v>60</v>
      </c>
      <c r="AE31" s="176" t="s">
        <v>332</v>
      </c>
      <c r="AF31" s="176" t="s">
        <v>345</v>
      </c>
    </row>
    <row r="32" spans="1:32" s="76" customFormat="1" ht="21" customHeight="1" thickBot="1" x14ac:dyDescent="0.25">
      <c r="A32" s="67"/>
      <c r="B32" s="72">
        <v>2024</v>
      </c>
      <c r="C32" s="125"/>
      <c r="D32" s="126"/>
      <c r="E32" s="72" t="str">
        <f>IFERROR(TABELA_SECA!BJ14*10,"--")</f>
        <v>--</v>
      </c>
      <c r="F32" s="128"/>
      <c r="G32" s="108" t="str">
        <f t="shared" ref="G32:G34" si="2">IFERROR(F32*E32,"--")</f>
        <v>--</v>
      </c>
      <c r="H32" s="73"/>
      <c r="I32" s="83"/>
      <c r="J32" s="83"/>
      <c r="S32" s="76" t="s">
        <v>84</v>
      </c>
      <c r="AA32" s="76" t="s">
        <v>61</v>
      </c>
      <c r="AE32" s="176" t="s">
        <v>333</v>
      </c>
      <c r="AF32" s="176" t="s">
        <v>346</v>
      </c>
    </row>
    <row r="33" spans="1:32" s="76" customFormat="1" ht="21" customHeight="1" thickBot="1" x14ac:dyDescent="0.25">
      <c r="A33" s="67"/>
      <c r="B33" s="72">
        <v>2024</v>
      </c>
      <c r="C33" s="125"/>
      <c r="D33" s="126"/>
      <c r="E33" s="72" t="str">
        <f>IFERROR(TABELA_SECA!BJ15*10,"--")</f>
        <v>--</v>
      </c>
      <c r="F33" s="128"/>
      <c r="G33" s="108" t="str">
        <f t="shared" si="2"/>
        <v>--</v>
      </c>
      <c r="H33" s="73"/>
      <c r="I33" s="83"/>
      <c r="J33" s="83"/>
      <c r="S33" s="76" t="s">
        <v>85</v>
      </c>
      <c r="AA33" s="76" t="s">
        <v>62</v>
      </c>
      <c r="AE33" s="176" t="s">
        <v>334</v>
      </c>
      <c r="AF33" s="176" t="s">
        <v>347</v>
      </c>
    </row>
    <row r="34" spans="1:32" s="76" customFormat="1" ht="21" customHeight="1" thickBot="1" x14ac:dyDescent="0.25">
      <c r="A34" s="67"/>
      <c r="B34" s="72">
        <v>2024</v>
      </c>
      <c r="C34" s="125"/>
      <c r="D34" s="126"/>
      <c r="E34" s="72" t="str">
        <f>IFERROR(TABELA_SECA!BJ16*10,"--")</f>
        <v>--</v>
      </c>
      <c r="F34" s="128"/>
      <c r="G34" s="108" t="str">
        <f t="shared" si="2"/>
        <v>--</v>
      </c>
      <c r="H34" s="73"/>
      <c r="I34" s="83"/>
      <c r="J34" s="83"/>
      <c r="S34" s="76" t="s">
        <v>87</v>
      </c>
      <c r="AA34" s="76" t="s">
        <v>63</v>
      </c>
      <c r="AE34" s="176" t="s">
        <v>335</v>
      </c>
      <c r="AF34" s="176" t="s">
        <v>348</v>
      </c>
    </row>
    <row r="35" spans="1:32" s="76" customFormat="1" ht="15" x14ac:dyDescent="0.25">
      <c r="A35" s="67"/>
      <c r="B35" s="64"/>
      <c r="C35" s="64"/>
      <c r="D35" s="64"/>
      <c r="E35" s="64"/>
      <c r="F35" s="74" t="s">
        <v>179</v>
      </c>
      <c r="G35" s="75">
        <f>SUM(G30:G34)</f>
        <v>0</v>
      </c>
      <c r="H35" s="67"/>
      <c r="I35" s="78"/>
      <c r="J35" s="79"/>
      <c r="S35" s="76" t="s">
        <v>88</v>
      </c>
      <c r="AA35" s="76" t="s">
        <v>64</v>
      </c>
      <c r="AE35" s="76" t="s">
        <v>336</v>
      </c>
      <c r="AF35" s="176" t="s">
        <v>349</v>
      </c>
    </row>
    <row r="36" spans="1:32" ht="13.5" thickBot="1" x14ac:dyDescent="0.25">
      <c r="A36" s="64"/>
      <c r="B36" s="64"/>
      <c r="C36" s="64"/>
      <c r="D36" s="64"/>
      <c r="E36" s="64"/>
      <c r="F36" s="64"/>
      <c r="G36" s="65"/>
      <c r="H36" s="64"/>
      <c r="I36" s="64"/>
      <c r="J36" s="64"/>
      <c r="S36" t="s">
        <v>90</v>
      </c>
      <c r="AA36" t="s">
        <v>65</v>
      </c>
      <c r="AE36" s="76" t="s">
        <v>337</v>
      </c>
      <c r="AF36" s="176" t="s">
        <v>350</v>
      </c>
    </row>
    <row r="37" spans="1:32" ht="15.75" thickBot="1" x14ac:dyDescent="0.3">
      <c r="A37" s="64"/>
      <c r="B37" s="69" t="s">
        <v>10</v>
      </c>
      <c r="C37" s="70" t="s">
        <v>12</v>
      </c>
      <c r="D37" s="114">
        <f>'2A AP HIDR'!F39</f>
        <v>0</v>
      </c>
      <c r="E37" s="115"/>
      <c r="F37" s="116"/>
      <c r="G37" s="82"/>
      <c r="S37" t="s">
        <v>92</v>
      </c>
      <c r="AA37" t="s">
        <v>66</v>
      </c>
      <c r="AE37" t="s">
        <v>338</v>
      </c>
      <c r="AF37" s="176" t="s">
        <v>351</v>
      </c>
    </row>
    <row r="38" spans="1:32" ht="13.5" thickBot="1" x14ac:dyDescent="0.25">
      <c r="A38" s="64"/>
      <c r="B38" s="64"/>
      <c r="C38" s="64"/>
      <c r="D38" s="64"/>
      <c r="E38" s="64"/>
      <c r="F38" s="64"/>
      <c r="G38" s="65"/>
      <c r="H38" s="64"/>
      <c r="I38" s="64"/>
      <c r="J38" s="64"/>
      <c r="S38" t="s">
        <v>95</v>
      </c>
      <c r="AA38" t="s">
        <v>67</v>
      </c>
      <c r="AE38" s="175" t="s">
        <v>414</v>
      </c>
      <c r="AF38" s="175" t="s">
        <v>417</v>
      </c>
    </row>
    <row r="39" spans="1:32" s="76" customFormat="1" ht="15" customHeight="1" x14ac:dyDescent="0.2">
      <c r="A39" s="67"/>
      <c r="B39" s="530" t="s">
        <v>4</v>
      </c>
      <c r="C39" s="530" t="s">
        <v>262</v>
      </c>
      <c r="D39" s="533" t="s">
        <v>5</v>
      </c>
      <c r="E39" s="535" t="s">
        <v>148</v>
      </c>
      <c r="F39" s="535" t="s">
        <v>263</v>
      </c>
      <c r="G39" s="535" t="s">
        <v>13</v>
      </c>
      <c r="H39" s="597"/>
      <c r="I39" s="599"/>
      <c r="J39" s="599"/>
      <c r="S39" s="76" t="s">
        <v>99</v>
      </c>
      <c r="AA39" s="76" t="s">
        <v>232</v>
      </c>
      <c r="AE39" s="175" t="s">
        <v>415</v>
      </c>
      <c r="AF39" s="176" t="s">
        <v>352</v>
      </c>
    </row>
    <row r="40" spans="1:32" s="76" customFormat="1" ht="13.5" customHeight="1" thickBot="1" x14ac:dyDescent="0.25">
      <c r="A40" s="67"/>
      <c r="B40" s="531"/>
      <c r="C40" s="532"/>
      <c r="D40" s="534"/>
      <c r="E40" s="536"/>
      <c r="F40" s="536"/>
      <c r="G40" s="537"/>
      <c r="H40" s="598"/>
      <c r="I40" s="600"/>
      <c r="J40" s="599"/>
      <c r="S40" s="76" t="s">
        <v>100</v>
      </c>
      <c r="AA40" s="76" t="s">
        <v>68</v>
      </c>
      <c r="AE40" s="176" t="s">
        <v>339</v>
      </c>
      <c r="AF40" s="176" t="s">
        <v>355</v>
      </c>
    </row>
    <row r="41" spans="1:32" s="76" customFormat="1" ht="21" customHeight="1" thickBot="1" x14ac:dyDescent="0.25">
      <c r="A41" s="67"/>
      <c r="B41" s="72">
        <v>2024</v>
      </c>
      <c r="C41" s="125"/>
      <c r="D41" s="126"/>
      <c r="E41" s="72" t="str">
        <f>IFERROR(TABELA_SECA!BJ17*10,"--")</f>
        <v>--</v>
      </c>
      <c r="F41" s="127"/>
      <c r="G41" s="108" t="str">
        <f>IFERROR(F41*E41,"--")</f>
        <v>--</v>
      </c>
      <c r="H41" s="73"/>
      <c r="I41" s="83"/>
      <c r="J41" s="83"/>
      <c r="S41" s="76" t="s">
        <v>101</v>
      </c>
      <c r="AA41" s="76" t="s">
        <v>69</v>
      </c>
      <c r="AE41" s="76" t="s">
        <v>340</v>
      </c>
      <c r="AF41" s="176" t="s">
        <v>357</v>
      </c>
    </row>
    <row r="42" spans="1:32" s="76" customFormat="1" ht="21" customHeight="1" thickBot="1" x14ac:dyDescent="0.25">
      <c r="A42" s="67"/>
      <c r="B42" s="72">
        <v>2024</v>
      </c>
      <c r="C42" s="125"/>
      <c r="D42" s="126"/>
      <c r="E42" s="72" t="str">
        <f>IFERROR(TABELA_SECA!BJ18*10,"--")</f>
        <v>--</v>
      </c>
      <c r="F42" s="128"/>
      <c r="G42" s="108" t="str">
        <f>IFERROR(F42*E42,"--")</f>
        <v>--</v>
      </c>
      <c r="H42" s="73"/>
      <c r="I42" s="83"/>
      <c r="J42" s="83"/>
      <c r="S42" s="76" t="s">
        <v>106</v>
      </c>
      <c r="AA42" s="76" t="s">
        <v>70</v>
      </c>
      <c r="AE42" s="76" t="s">
        <v>341</v>
      </c>
      <c r="AF42" s="176" t="s">
        <v>360</v>
      </c>
    </row>
    <row r="43" spans="1:32" s="76" customFormat="1" ht="21" customHeight="1" thickBot="1" x14ac:dyDescent="0.25">
      <c r="A43" s="67"/>
      <c r="B43" s="72">
        <v>2024</v>
      </c>
      <c r="C43" s="125"/>
      <c r="D43" s="126"/>
      <c r="E43" s="72" t="str">
        <f>IFERROR(TABELA_SECA!BJ19*10,"--")</f>
        <v>--</v>
      </c>
      <c r="F43" s="128"/>
      <c r="G43" s="108" t="str">
        <f t="shared" ref="G43:G45" si="3">IFERROR(F43*E43,"--")</f>
        <v>--</v>
      </c>
      <c r="H43" s="73"/>
      <c r="I43" s="83"/>
      <c r="J43" s="83"/>
      <c r="S43" s="76" t="s">
        <v>107</v>
      </c>
      <c r="AA43" s="76" t="s">
        <v>168</v>
      </c>
      <c r="AE43" s="175" t="s">
        <v>416</v>
      </c>
      <c r="AF43" s="176" t="s">
        <v>361</v>
      </c>
    </row>
    <row r="44" spans="1:32" s="76" customFormat="1" ht="21" customHeight="1" thickBot="1" x14ac:dyDescent="0.25">
      <c r="A44" s="67"/>
      <c r="B44" s="72">
        <v>2024</v>
      </c>
      <c r="C44" s="125"/>
      <c r="D44" s="126"/>
      <c r="E44" s="72" t="str">
        <f>IFERROR(TABELA_SECA!BJ20*10,"--")</f>
        <v>--</v>
      </c>
      <c r="F44" s="128"/>
      <c r="G44" s="108" t="str">
        <f t="shared" si="3"/>
        <v>--</v>
      </c>
      <c r="H44" s="73"/>
      <c r="I44" s="83"/>
      <c r="J44" s="83"/>
      <c r="S44" s="76" t="s">
        <v>109</v>
      </c>
      <c r="AA44" s="76" t="s">
        <v>169</v>
      </c>
      <c r="AE44" s="176" t="s">
        <v>342</v>
      </c>
      <c r="AF44" s="176" t="s">
        <v>363</v>
      </c>
    </row>
    <row r="45" spans="1:32" s="76" customFormat="1" ht="21" customHeight="1" thickBot="1" x14ac:dyDescent="0.25">
      <c r="A45" s="67"/>
      <c r="B45" s="72">
        <v>2024</v>
      </c>
      <c r="C45" s="125"/>
      <c r="D45" s="126"/>
      <c r="E45" s="72" t="str">
        <f>IFERROR(TABELA_SECA!BJ21*10,"--")</f>
        <v>--</v>
      </c>
      <c r="F45" s="128"/>
      <c r="G45" s="108" t="str">
        <f t="shared" si="3"/>
        <v>--</v>
      </c>
      <c r="H45" s="73"/>
      <c r="I45" s="83"/>
      <c r="J45" s="83"/>
      <c r="S45" s="76" t="s">
        <v>110</v>
      </c>
      <c r="AA45" s="76" t="s">
        <v>170</v>
      </c>
      <c r="AE45" s="176" t="s">
        <v>343</v>
      </c>
      <c r="AF45" s="176" t="s">
        <v>364</v>
      </c>
    </row>
    <row r="46" spans="1:32" s="76" customFormat="1" ht="15" x14ac:dyDescent="0.25">
      <c r="A46" s="67"/>
      <c r="B46" s="64"/>
      <c r="C46" s="64"/>
      <c r="D46" s="64"/>
      <c r="E46" s="64"/>
      <c r="F46" s="74" t="s">
        <v>179</v>
      </c>
      <c r="G46" s="75">
        <f>SUM(G41:G45)</f>
        <v>0</v>
      </c>
      <c r="H46" s="67"/>
      <c r="I46" s="78"/>
      <c r="J46" s="79"/>
      <c r="S46" s="76" t="s">
        <v>171</v>
      </c>
      <c r="AA46" s="76" t="s">
        <v>71</v>
      </c>
      <c r="AE46" s="176" t="s">
        <v>344</v>
      </c>
      <c r="AF46" s="175" t="s">
        <v>418</v>
      </c>
    </row>
    <row r="47" spans="1:32" ht="13.5" thickBot="1" x14ac:dyDescent="0.25">
      <c r="A47" s="64"/>
      <c r="B47" s="64"/>
      <c r="C47" s="64"/>
      <c r="D47" s="64"/>
      <c r="E47" s="64"/>
      <c r="F47" s="64"/>
      <c r="G47" s="65"/>
      <c r="H47" s="64"/>
      <c r="I47" s="64"/>
      <c r="J47" s="64"/>
      <c r="S47" t="s">
        <v>172</v>
      </c>
      <c r="AA47" t="s">
        <v>72</v>
      </c>
      <c r="AE47" s="176" t="s">
        <v>345</v>
      </c>
      <c r="AF47" s="176" t="s">
        <v>365</v>
      </c>
    </row>
    <row r="48" spans="1:32" ht="15.75" thickBot="1" x14ac:dyDescent="0.3">
      <c r="A48" s="64"/>
      <c r="B48" s="69" t="s">
        <v>11</v>
      </c>
      <c r="C48" s="70" t="s">
        <v>12</v>
      </c>
      <c r="D48" s="114">
        <f>'2A AP HIDR'!F50</f>
        <v>0</v>
      </c>
      <c r="E48" s="115"/>
      <c r="F48" s="116"/>
      <c r="G48" s="82"/>
      <c r="S48" t="s">
        <v>112</v>
      </c>
      <c r="AA48" t="s">
        <v>74</v>
      </c>
      <c r="AE48" s="176" t="s">
        <v>346</v>
      </c>
      <c r="AF48" s="176" t="s">
        <v>366</v>
      </c>
    </row>
    <row r="49" spans="1:32" ht="13.5" thickBot="1" x14ac:dyDescent="0.25">
      <c r="A49" s="64"/>
      <c r="B49" s="64"/>
      <c r="C49" s="64"/>
      <c r="D49" s="64"/>
      <c r="E49" s="64"/>
      <c r="F49" s="64"/>
      <c r="G49" s="65"/>
      <c r="H49" s="64"/>
      <c r="I49" s="64"/>
      <c r="J49" s="64"/>
      <c r="S49" t="s">
        <v>114</v>
      </c>
      <c r="AA49" t="s">
        <v>73</v>
      </c>
      <c r="AE49" s="176" t="s">
        <v>347</v>
      </c>
      <c r="AF49" s="176" t="s">
        <v>367</v>
      </c>
    </row>
    <row r="50" spans="1:32" s="76" customFormat="1" ht="12" customHeight="1" x14ac:dyDescent="0.2">
      <c r="A50" s="67"/>
      <c r="B50" s="530" t="s">
        <v>4</v>
      </c>
      <c r="C50" s="530" t="s">
        <v>262</v>
      </c>
      <c r="D50" s="533" t="s">
        <v>5</v>
      </c>
      <c r="E50" s="535" t="s">
        <v>148</v>
      </c>
      <c r="F50" s="535" t="s">
        <v>263</v>
      </c>
      <c r="G50" s="535" t="s">
        <v>13</v>
      </c>
      <c r="H50" s="597"/>
      <c r="I50" s="599"/>
      <c r="J50" s="599"/>
      <c r="S50" s="76" t="s">
        <v>115</v>
      </c>
      <c r="AA50" s="76" t="s">
        <v>75</v>
      </c>
      <c r="AE50" s="176" t="s">
        <v>348</v>
      </c>
      <c r="AF50" s="176" t="s">
        <v>368</v>
      </c>
    </row>
    <row r="51" spans="1:32" s="76" customFormat="1" ht="13.5" customHeight="1" thickBot="1" x14ac:dyDescent="0.25">
      <c r="A51" s="67"/>
      <c r="B51" s="531"/>
      <c r="C51" s="532"/>
      <c r="D51" s="534"/>
      <c r="E51" s="536"/>
      <c r="F51" s="536"/>
      <c r="G51" s="537"/>
      <c r="H51" s="598"/>
      <c r="I51" s="600"/>
      <c r="J51" s="599"/>
      <c r="S51" s="76" t="s">
        <v>116</v>
      </c>
      <c r="AA51" s="76" t="s">
        <v>76</v>
      </c>
      <c r="AE51" s="176" t="s">
        <v>349</v>
      </c>
      <c r="AF51" s="176" t="s">
        <v>369</v>
      </c>
    </row>
    <row r="52" spans="1:32" s="76" customFormat="1" ht="21" customHeight="1" thickBot="1" x14ac:dyDescent="0.25">
      <c r="A52" s="67"/>
      <c r="B52" s="72">
        <v>2024</v>
      </c>
      <c r="C52" s="125"/>
      <c r="D52" s="126"/>
      <c r="E52" s="72" t="str">
        <f>IFERROR(TABELA_SECA!BJ22*10,"--")</f>
        <v>--</v>
      </c>
      <c r="F52" s="127"/>
      <c r="G52" s="108" t="str">
        <f>IFERROR(F52*E52,"--")</f>
        <v>--</v>
      </c>
      <c r="H52" s="73"/>
      <c r="I52" s="83"/>
      <c r="J52" s="83"/>
      <c r="S52" s="76" t="s">
        <v>173</v>
      </c>
      <c r="AA52" s="76" t="s">
        <v>77</v>
      </c>
      <c r="AE52" s="176" t="s">
        <v>350</v>
      </c>
      <c r="AF52" s="176" t="s">
        <v>370</v>
      </c>
    </row>
    <row r="53" spans="1:32" s="76" customFormat="1" ht="21" customHeight="1" thickBot="1" x14ac:dyDescent="0.25">
      <c r="A53" s="67"/>
      <c r="B53" s="72">
        <v>2024</v>
      </c>
      <c r="C53" s="125"/>
      <c r="D53" s="126"/>
      <c r="E53" s="72" t="str">
        <f>IFERROR(TABELA_SECA!BJ23*10,"--")</f>
        <v>--</v>
      </c>
      <c r="F53" s="128"/>
      <c r="G53" s="108" t="str">
        <f>IFERROR(F53*E53,"--")</f>
        <v>--</v>
      </c>
      <c r="H53" s="73"/>
      <c r="I53" s="83"/>
      <c r="J53" s="83"/>
      <c r="S53" s="76" t="s">
        <v>234</v>
      </c>
      <c r="AA53" s="76" t="s">
        <v>78</v>
      </c>
      <c r="AE53" s="176" t="s">
        <v>351</v>
      </c>
      <c r="AF53" s="176" t="s">
        <v>371</v>
      </c>
    </row>
    <row r="54" spans="1:32" s="76" customFormat="1" ht="21" customHeight="1" thickBot="1" x14ac:dyDescent="0.25">
      <c r="A54" s="67"/>
      <c r="B54" s="72">
        <v>2024</v>
      </c>
      <c r="C54" s="125"/>
      <c r="D54" s="126"/>
      <c r="E54" s="72" t="str">
        <f>IFERROR(TABELA_SECA!BJ24*10,"--")</f>
        <v>--</v>
      </c>
      <c r="F54" s="128"/>
      <c r="G54" s="108" t="str">
        <f t="shared" ref="G54:G56" si="4">IFERROR(F54*E54,"--")</f>
        <v>--</v>
      </c>
      <c r="H54" s="73"/>
      <c r="I54" s="83"/>
      <c r="J54" s="83"/>
      <c r="S54" s="76" t="s">
        <v>174</v>
      </c>
      <c r="AA54" s="76" t="s">
        <v>79</v>
      </c>
      <c r="AE54" s="175" t="s">
        <v>417</v>
      </c>
      <c r="AF54" s="176" t="s">
        <v>372</v>
      </c>
    </row>
    <row r="55" spans="1:32" s="76" customFormat="1" ht="21" customHeight="1" thickBot="1" x14ac:dyDescent="0.25">
      <c r="A55" s="67"/>
      <c r="B55" s="72">
        <v>2024</v>
      </c>
      <c r="C55" s="125"/>
      <c r="D55" s="126"/>
      <c r="E55" s="72" t="str">
        <f>IFERROR(TABELA_SECA!BJ25*10,"--")</f>
        <v>--</v>
      </c>
      <c r="F55" s="128"/>
      <c r="G55" s="108" t="str">
        <f t="shared" si="4"/>
        <v>--</v>
      </c>
      <c r="H55" s="73"/>
      <c r="I55" s="83"/>
      <c r="J55" s="83"/>
      <c r="S55" s="76" t="s">
        <v>235</v>
      </c>
      <c r="AA55" s="76" t="s">
        <v>80</v>
      </c>
      <c r="AE55" s="176" t="s">
        <v>352</v>
      </c>
      <c r="AF55" s="176" t="s">
        <v>373</v>
      </c>
    </row>
    <row r="56" spans="1:32" s="76" customFormat="1" ht="21" customHeight="1" thickBot="1" x14ac:dyDescent="0.25">
      <c r="A56" s="67"/>
      <c r="B56" s="72">
        <v>2024</v>
      </c>
      <c r="C56" s="125"/>
      <c r="D56" s="126"/>
      <c r="E56" s="72" t="str">
        <f>IFERROR(TABELA_SECA!BJ26*10,"--")</f>
        <v>--</v>
      </c>
      <c r="F56" s="128"/>
      <c r="G56" s="108" t="str">
        <f t="shared" si="4"/>
        <v>--</v>
      </c>
      <c r="H56" s="73"/>
      <c r="I56" s="83"/>
      <c r="J56" s="83"/>
      <c r="S56" s="76" t="s">
        <v>123</v>
      </c>
      <c r="AA56" s="76" t="s">
        <v>81</v>
      </c>
      <c r="AE56" s="76" t="s">
        <v>353</v>
      </c>
      <c r="AF56" s="176" t="s">
        <v>374</v>
      </c>
    </row>
    <row r="57" spans="1:32" ht="15" x14ac:dyDescent="0.25">
      <c r="A57" s="64"/>
      <c r="B57" s="64"/>
      <c r="C57" s="64"/>
      <c r="D57" s="64"/>
      <c r="E57" s="64"/>
      <c r="F57" s="74" t="s">
        <v>179</v>
      </c>
      <c r="G57" s="75">
        <f>SUM(G52:G56)</f>
        <v>0</v>
      </c>
      <c r="H57" s="64"/>
      <c r="I57" s="78"/>
      <c r="J57" s="79"/>
      <c r="S57" t="s">
        <v>124</v>
      </c>
      <c r="AA57" t="s">
        <v>82</v>
      </c>
      <c r="AE57" s="76" t="s">
        <v>354</v>
      </c>
      <c r="AF57" s="175" t="s">
        <v>419</v>
      </c>
    </row>
    <row r="58" spans="1:32" x14ac:dyDescent="0.2">
      <c r="A58" s="64"/>
      <c r="B58" s="64"/>
      <c r="C58" s="64"/>
      <c r="D58" s="64"/>
      <c r="E58" s="64"/>
      <c r="F58" s="64"/>
      <c r="G58" s="65"/>
      <c r="H58" s="64"/>
      <c r="I58" s="64"/>
      <c r="J58" s="64"/>
      <c r="S58" t="s">
        <v>126</v>
      </c>
      <c r="AA58" t="s">
        <v>83</v>
      </c>
      <c r="AE58" s="176" t="s">
        <v>355</v>
      </c>
      <c r="AF58" s="176" t="s">
        <v>375</v>
      </c>
    </row>
    <row r="59" spans="1:32" x14ac:dyDescent="0.2">
      <c r="S59" t="s">
        <v>127</v>
      </c>
      <c r="AA59" t="s">
        <v>233</v>
      </c>
      <c r="AE59" t="s">
        <v>356</v>
      </c>
      <c r="AF59" s="176" t="s">
        <v>376</v>
      </c>
    </row>
    <row r="60" spans="1:32" ht="15" x14ac:dyDescent="0.2">
      <c r="B60" s="36"/>
      <c r="C60" s="36"/>
      <c r="D60" s="36"/>
      <c r="E60" s="36"/>
      <c r="F60" s="76"/>
      <c r="S60" t="s">
        <v>128</v>
      </c>
      <c r="AA60" t="s">
        <v>84</v>
      </c>
      <c r="AE60" s="176" t="s">
        <v>357</v>
      </c>
      <c r="AF60" s="176" t="s">
        <v>377</v>
      </c>
    </row>
    <row r="61" spans="1:32" ht="15" x14ac:dyDescent="0.2">
      <c r="B61" s="36"/>
      <c r="C61" s="36"/>
      <c r="D61" s="36"/>
      <c r="E61" s="36"/>
      <c r="F61" s="76"/>
      <c r="S61" t="s">
        <v>129</v>
      </c>
      <c r="AA61" t="s">
        <v>85</v>
      </c>
      <c r="AE61" t="s">
        <v>358</v>
      </c>
      <c r="AF61" s="176" t="s">
        <v>379</v>
      </c>
    </row>
    <row r="62" spans="1:32" ht="15" x14ac:dyDescent="0.2">
      <c r="B62" s="36"/>
      <c r="C62" s="36"/>
      <c r="D62" s="174"/>
      <c r="E62" s="36"/>
      <c r="F62" s="76"/>
      <c r="S62" t="s">
        <v>130</v>
      </c>
      <c r="AA62" t="s">
        <v>86</v>
      </c>
      <c r="AE62" t="s">
        <v>359</v>
      </c>
      <c r="AF62" s="175" t="s">
        <v>420</v>
      </c>
    </row>
    <row r="63" spans="1:32" ht="15" x14ac:dyDescent="0.2">
      <c r="B63" s="36"/>
      <c r="C63" s="36"/>
      <c r="D63" s="36"/>
      <c r="E63" s="36"/>
      <c r="F63" s="76"/>
      <c r="S63" t="s">
        <v>134</v>
      </c>
      <c r="AA63" t="s">
        <v>87</v>
      </c>
      <c r="AE63" s="176" t="s">
        <v>360</v>
      </c>
      <c r="AF63" s="176" t="s">
        <v>380</v>
      </c>
    </row>
    <row r="64" spans="1:32" x14ac:dyDescent="0.2">
      <c r="B64" s="76"/>
      <c r="C64" s="76"/>
      <c r="D64" s="76"/>
      <c r="E64" s="76"/>
      <c r="F64" s="76"/>
      <c r="S64" t="s">
        <v>135</v>
      </c>
      <c r="AA64" t="s">
        <v>88</v>
      </c>
      <c r="AE64" s="176" t="s">
        <v>361</v>
      </c>
      <c r="AF64" s="176" t="s">
        <v>381</v>
      </c>
    </row>
    <row r="65" spans="19:32" x14ac:dyDescent="0.2">
      <c r="S65" t="s">
        <v>136</v>
      </c>
      <c r="AA65" t="s">
        <v>89</v>
      </c>
      <c r="AE65" t="s">
        <v>362</v>
      </c>
      <c r="AF65" s="176" t="s">
        <v>382</v>
      </c>
    </row>
    <row r="66" spans="19:32" x14ac:dyDescent="0.2">
      <c r="S66" t="s">
        <v>139</v>
      </c>
      <c r="AA66" t="s">
        <v>90</v>
      </c>
      <c r="AE66" s="176" t="s">
        <v>363</v>
      </c>
      <c r="AF66" s="176" t="s">
        <v>383</v>
      </c>
    </row>
    <row r="67" spans="19:32" x14ac:dyDescent="0.2">
      <c r="S67" t="s">
        <v>142</v>
      </c>
      <c r="AA67" t="s">
        <v>91</v>
      </c>
      <c r="AE67" s="176" t="s">
        <v>364</v>
      </c>
      <c r="AF67" s="176" t="s">
        <v>384</v>
      </c>
    </row>
    <row r="68" spans="19:32" x14ac:dyDescent="0.2">
      <c r="S68" s="80" t="s">
        <v>144</v>
      </c>
      <c r="AA68" t="s">
        <v>92</v>
      </c>
      <c r="AE68" s="175" t="s">
        <v>418</v>
      </c>
      <c r="AF68" s="176" t="s">
        <v>385</v>
      </c>
    </row>
    <row r="69" spans="19:32" x14ac:dyDescent="0.2">
      <c r="S69" t="s">
        <v>145</v>
      </c>
      <c r="AA69" t="s">
        <v>93</v>
      </c>
      <c r="AE69" s="176" t="s">
        <v>365</v>
      </c>
      <c r="AF69" s="176" t="s">
        <v>387</v>
      </c>
    </row>
    <row r="70" spans="19:32" x14ac:dyDescent="0.2">
      <c r="S70" s="80" t="s">
        <v>146</v>
      </c>
      <c r="AA70" t="s">
        <v>94</v>
      </c>
      <c r="AE70" s="176" t="s">
        <v>366</v>
      </c>
      <c r="AF70" s="176" t="s">
        <v>388</v>
      </c>
    </row>
    <row r="71" spans="19:32" x14ac:dyDescent="0.2">
      <c r="AA71" t="s">
        <v>95</v>
      </c>
      <c r="AE71" s="176" t="s">
        <v>367</v>
      </c>
      <c r="AF71" s="176" t="s">
        <v>390</v>
      </c>
    </row>
    <row r="72" spans="19:32" x14ac:dyDescent="0.2">
      <c r="AA72" t="s">
        <v>96</v>
      </c>
      <c r="AE72" s="176" t="s">
        <v>368</v>
      </c>
      <c r="AF72" s="176" t="s">
        <v>391</v>
      </c>
    </row>
    <row r="73" spans="19:32" x14ac:dyDescent="0.2">
      <c r="AA73" t="s">
        <v>97</v>
      </c>
      <c r="AE73" s="176" t="s">
        <v>369</v>
      </c>
      <c r="AF73" s="176" t="s">
        <v>392</v>
      </c>
    </row>
    <row r="74" spans="19:32" x14ac:dyDescent="0.2">
      <c r="AA74" t="s">
        <v>98</v>
      </c>
      <c r="AE74" s="176" t="s">
        <v>370</v>
      </c>
      <c r="AF74" s="176" t="s">
        <v>393</v>
      </c>
    </row>
    <row r="75" spans="19:32" x14ac:dyDescent="0.2">
      <c r="AA75" t="s">
        <v>99</v>
      </c>
      <c r="AE75" s="176" t="s">
        <v>371</v>
      </c>
      <c r="AF75" s="176" t="s">
        <v>394</v>
      </c>
    </row>
    <row r="76" spans="19:32" x14ac:dyDescent="0.2">
      <c r="AA76" t="s">
        <v>100</v>
      </c>
      <c r="AE76" s="176" t="s">
        <v>372</v>
      </c>
      <c r="AF76" s="176" t="s">
        <v>398</v>
      </c>
    </row>
    <row r="77" spans="19:32" x14ac:dyDescent="0.2">
      <c r="AA77" t="s">
        <v>101</v>
      </c>
      <c r="AE77" s="176" t="s">
        <v>373</v>
      </c>
      <c r="AF77" s="176" t="s">
        <v>399</v>
      </c>
    </row>
    <row r="78" spans="19:32" x14ac:dyDescent="0.2">
      <c r="AA78" t="s">
        <v>102</v>
      </c>
      <c r="AE78" s="176" t="s">
        <v>374</v>
      </c>
      <c r="AF78" s="175" t="s">
        <v>423</v>
      </c>
    </row>
    <row r="79" spans="19:32" x14ac:dyDescent="0.2">
      <c r="AA79" t="s">
        <v>103</v>
      </c>
      <c r="AE79" s="175" t="s">
        <v>419</v>
      </c>
      <c r="AF79" s="176" t="s">
        <v>400</v>
      </c>
    </row>
    <row r="80" spans="19:32" x14ac:dyDescent="0.2">
      <c r="AA80" t="s">
        <v>104</v>
      </c>
      <c r="AE80" s="176" t="s">
        <v>375</v>
      </c>
      <c r="AF80" s="176" t="s">
        <v>401</v>
      </c>
    </row>
    <row r="81" spans="27:32" x14ac:dyDescent="0.2">
      <c r="AA81" t="s">
        <v>105</v>
      </c>
      <c r="AE81" s="176" t="s">
        <v>376</v>
      </c>
      <c r="AF81" s="175" t="s">
        <v>424</v>
      </c>
    </row>
    <row r="82" spans="27:32" x14ac:dyDescent="0.2">
      <c r="AA82" t="s">
        <v>106</v>
      </c>
      <c r="AE82" s="176" t="s">
        <v>377</v>
      </c>
      <c r="AF82" s="176" t="s">
        <v>402</v>
      </c>
    </row>
    <row r="83" spans="27:32" x14ac:dyDescent="0.2">
      <c r="AA83" t="s">
        <v>107</v>
      </c>
      <c r="AE83" t="s">
        <v>378</v>
      </c>
      <c r="AF83" s="176" t="s">
        <v>403</v>
      </c>
    </row>
    <row r="84" spans="27:32" x14ac:dyDescent="0.2">
      <c r="AA84" t="s">
        <v>108</v>
      </c>
      <c r="AE84" s="176" t="s">
        <v>379</v>
      </c>
      <c r="AF84" s="176" t="s">
        <v>405</v>
      </c>
    </row>
    <row r="85" spans="27:32" x14ac:dyDescent="0.2">
      <c r="AA85" t="s">
        <v>109</v>
      </c>
      <c r="AE85" s="175" t="s">
        <v>420</v>
      </c>
      <c r="AF85" s="176" t="s">
        <v>407</v>
      </c>
    </row>
    <row r="86" spans="27:32" x14ac:dyDescent="0.2">
      <c r="AA86" t="s">
        <v>110</v>
      </c>
      <c r="AE86" s="176" t="s">
        <v>380</v>
      </c>
      <c r="AF86" s="176" t="s">
        <v>408</v>
      </c>
    </row>
    <row r="87" spans="27:32" x14ac:dyDescent="0.2">
      <c r="AA87" t="s">
        <v>111</v>
      </c>
      <c r="AE87" s="176" t="s">
        <v>381</v>
      </c>
    </row>
    <row r="88" spans="27:32" x14ac:dyDescent="0.2">
      <c r="AA88" t="s">
        <v>171</v>
      </c>
      <c r="AE88" s="176" t="s">
        <v>382</v>
      </c>
    </row>
    <row r="89" spans="27:32" x14ac:dyDescent="0.2">
      <c r="AA89" t="s">
        <v>172</v>
      </c>
      <c r="AE89" s="176" t="s">
        <v>383</v>
      </c>
    </row>
    <row r="90" spans="27:32" x14ac:dyDescent="0.2">
      <c r="AA90" t="s">
        <v>112</v>
      </c>
      <c r="AE90" s="80" t="s">
        <v>421</v>
      </c>
    </row>
    <row r="91" spans="27:32" x14ac:dyDescent="0.2">
      <c r="AA91" t="s">
        <v>113</v>
      </c>
      <c r="AE91" s="176" t="s">
        <v>384</v>
      </c>
    </row>
    <row r="92" spans="27:32" x14ac:dyDescent="0.2">
      <c r="AA92" t="s">
        <v>114</v>
      </c>
      <c r="AE92" s="176" t="s">
        <v>385</v>
      </c>
    </row>
    <row r="93" spans="27:32" x14ac:dyDescent="0.2">
      <c r="AA93" t="s">
        <v>234</v>
      </c>
      <c r="AE93" t="s">
        <v>386</v>
      </c>
    </row>
    <row r="94" spans="27:32" x14ac:dyDescent="0.2">
      <c r="AA94" t="s">
        <v>116</v>
      </c>
      <c r="AE94" s="176" t="s">
        <v>387</v>
      </c>
    </row>
    <row r="95" spans="27:32" x14ac:dyDescent="0.2">
      <c r="AA95" t="s">
        <v>117</v>
      </c>
      <c r="AE95" s="176" t="s">
        <v>388</v>
      </c>
    </row>
    <row r="96" spans="27:32" x14ac:dyDescent="0.2">
      <c r="AA96" t="s">
        <v>173</v>
      </c>
      <c r="AE96" t="s">
        <v>389</v>
      </c>
    </row>
    <row r="97" spans="27:31" x14ac:dyDescent="0.2">
      <c r="AA97" t="s">
        <v>115</v>
      </c>
      <c r="AE97" s="176" t="s">
        <v>390</v>
      </c>
    </row>
    <row r="98" spans="27:31" x14ac:dyDescent="0.2">
      <c r="AA98" t="s">
        <v>174</v>
      </c>
      <c r="AE98" s="176" t="s">
        <v>391</v>
      </c>
    </row>
    <row r="99" spans="27:31" x14ac:dyDescent="0.2">
      <c r="AA99" t="s">
        <v>118</v>
      </c>
      <c r="AE99" s="176" t="s">
        <v>392</v>
      </c>
    </row>
    <row r="100" spans="27:31" x14ac:dyDescent="0.2">
      <c r="AA100" t="s">
        <v>235</v>
      </c>
      <c r="AE100" s="176" t="s">
        <v>393</v>
      </c>
    </row>
    <row r="101" spans="27:31" x14ac:dyDescent="0.2">
      <c r="AA101" t="s">
        <v>119</v>
      </c>
      <c r="AE101" s="176" t="s">
        <v>394</v>
      </c>
    </row>
    <row r="102" spans="27:31" x14ac:dyDescent="0.2">
      <c r="AA102" t="s">
        <v>120</v>
      </c>
      <c r="AE102" s="80" t="s">
        <v>422</v>
      </c>
    </row>
    <row r="103" spans="27:31" x14ac:dyDescent="0.2">
      <c r="AA103" t="s">
        <v>121</v>
      </c>
      <c r="AE103" t="s">
        <v>395</v>
      </c>
    </row>
    <row r="104" spans="27:31" x14ac:dyDescent="0.2">
      <c r="AA104" t="s">
        <v>122</v>
      </c>
      <c r="AE104" t="s">
        <v>396</v>
      </c>
    </row>
    <row r="105" spans="27:31" x14ac:dyDescent="0.2">
      <c r="AA105" t="s">
        <v>123</v>
      </c>
      <c r="AE105" t="s">
        <v>397</v>
      </c>
    </row>
    <row r="106" spans="27:31" x14ac:dyDescent="0.2">
      <c r="AA106" t="s">
        <v>124</v>
      </c>
      <c r="AE106" s="176" t="s">
        <v>398</v>
      </c>
    </row>
    <row r="107" spans="27:31" x14ac:dyDescent="0.2">
      <c r="AA107" t="s">
        <v>125</v>
      </c>
      <c r="AE107" s="176" t="s">
        <v>399</v>
      </c>
    </row>
    <row r="108" spans="27:31" x14ac:dyDescent="0.2">
      <c r="AA108" t="s">
        <v>126</v>
      </c>
      <c r="AE108" s="175" t="s">
        <v>423</v>
      </c>
    </row>
    <row r="109" spans="27:31" x14ac:dyDescent="0.2">
      <c r="AA109" t="s">
        <v>127</v>
      </c>
      <c r="AE109" s="176" t="s">
        <v>400</v>
      </c>
    </row>
    <row r="110" spans="27:31" x14ac:dyDescent="0.2">
      <c r="AA110" t="s">
        <v>128</v>
      </c>
      <c r="AE110" s="176" t="s">
        <v>401</v>
      </c>
    </row>
    <row r="111" spans="27:31" x14ac:dyDescent="0.2">
      <c r="AA111" t="s">
        <v>129</v>
      </c>
      <c r="AE111" s="175" t="s">
        <v>424</v>
      </c>
    </row>
    <row r="112" spans="27:31" x14ac:dyDescent="0.2">
      <c r="AA112" t="s">
        <v>130</v>
      </c>
      <c r="AE112" s="176" t="s">
        <v>402</v>
      </c>
    </row>
    <row r="113" spans="27:31" x14ac:dyDescent="0.2">
      <c r="AA113" t="s">
        <v>131</v>
      </c>
      <c r="AE113" s="176" t="s">
        <v>403</v>
      </c>
    </row>
    <row r="114" spans="27:31" x14ac:dyDescent="0.2">
      <c r="AA114" t="s">
        <v>132</v>
      </c>
      <c r="AE114" t="s">
        <v>404</v>
      </c>
    </row>
    <row r="115" spans="27:31" x14ac:dyDescent="0.2">
      <c r="AA115" t="s">
        <v>133</v>
      </c>
      <c r="AE115" s="176" t="s">
        <v>405</v>
      </c>
    </row>
    <row r="116" spans="27:31" x14ac:dyDescent="0.2">
      <c r="AA116" t="s">
        <v>134</v>
      </c>
      <c r="AE116" t="s">
        <v>406</v>
      </c>
    </row>
    <row r="117" spans="27:31" x14ac:dyDescent="0.2">
      <c r="AA117" t="s">
        <v>135</v>
      </c>
      <c r="AE117" s="176" t="s">
        <v>407</v>
      </c>
    </row>
    <row r="118" spans="27:31" x14ac:dyDescent="0.2">
      <c r="AA118" t="s">
        <v>136</v>
      </c>
      <c r="AE118" s="176" t="s">
        <v>408</v>
      </c>
    </row>
    <row r="119" spans="27:31" x14ac:dyDescent="0.2">
      <c r="AA119" t="s">
        <v>137</v>
      </c>
    </row>
    <row r="120" spans="27:31" x14ac:dyDescent="0.2">
      <c r="AA120" t="s">
        <v>138</v>
      </c>
    </row>
    <row r="121" spans="27:31" x14ac:dyDescent="0.2">
      <c r="AA121" t="s">
        <v>139</v>
      </c>
    </row>
    <row r="122" spans="27:31" x14ac:dyDescent="0.2">
      <c r="AA122" t="s">
        <v>140</v>
      </c>
    </row>
    <row r="123" spans="27:31" x14ac:dyDescent="0.2">
      <c r="AA123" t="s">
        <v>141</v>
      </c>
    </row>
    <row r="124" spans="27:31" x14ac:dyDescent="0.2">
      <c r="AA124" t="s">
        <v>142</v>
      </c>
    </row>
    <row r="125" spans="27:31" x14ac:dyDescent="0.2">
      <c r="AA125" t="s">
        <v>143</v>
      </c>
    </row>
    <row r="126" spans="27:31" x14ac:dyDescent="0.2">
      <c r="AA126" t="s">
        <v>144</v>
      </c>
    </row>
    <row r="127" spans="27:31" x14ac:dyDescent="0.2">
      <c r="AA127" t="s">
        <v>145</v>
      </c>
    </row>
    <row r="128" spans="27:31" x14ac:dyDescent="0.2">
      <c r="AA128" t="s">
        <v>146</v>
      </c>
    </row>
  </sheetData>
  <mergeCells count="43">
    <mergeCell ref="G50:G51"/>
    <mergeCell ref="H50:H51"/>
    <mergeCell ref="I50:I51"/>
    <mergeCell ref="J50:J51"/>
    <mergeCell ref="E6:E7"/>
    <mergeCell ref="J28:J29"/>
    <mergeCell ref="H39:H40"/>
    <mergeCell ref="I39:I40"/>
    <mergeCell ref="J39:J40"/>
    <mergeCell ref="I17:I18"/>
    <mergeCell ref="J17:J18"/>
    <mergeCell ref="G28:G29"/>
    <mergeCell ref="G39:G40"/>
    <mergeCell ref="H28:H29"/>
    <mergeCell ref="I28:I29"/>
    <mergeCell ref="E17:E18"/>
    <mergeCell ref="B50:B51"/>
    <mergeCell ref="C50:C51"/>
    <mergeCell ref="D50:D51"/>
    <mergeCell ref="E50:E51"/>
    <mergeCell ref="F50:F51"/>
    <mergeCell ref="B28:B29"/>
    <mergeCell ref="C28:C29"/>
    <mergeCell ref="D28:D29"/>
    <mergeCell ref="E28:E29"/>
    <mergeCell ref="F28:F29"/>
    <mergeCell ref="B39:B40"/>
    <mergeCell ref="C39:C40"/>
    <mergeCell ref="D39:D40"/>
    <mergeCell ref="E39:E40"/>
    <mergeCell ref="F39:F40"/>
    <mergeCell ref="F6:F7"/>
    <mergeCell ref="J2:J3"/>
    <mergeCell ref="G6:G7"/>
    <mergeCell ref="G17:G18"/>
    <mergeCell ref="H17:H18"/>
    <mergeCell ref="F17:F18"/>
    <mergeCell ref="B6:B7"/>
    <mergeCell ref="C6:C7"/>
    <mergeCell ref="B17:B18"/>
    <mergeCell ref="C17:C18"/>
    <mergeCell ref="D17:D18"/>
    <mergeCell ref="D6:D7"/>
  </mergeCells>
  <dataValidations count="3">
    <dataValidation type="list" allowBlank="1" showInputMessage="1" showErrorMessage="1" sqref="H52:H56 H19:H23 H30:H34 H41:H45" xr:uid="{4AA14F8A-2D0C-45A8-BA58-AD0F31466B56}">
      <formula1>$P$2:$P$4</formula1>
    </dataValidation>
    <dataValidation type="list" allowBlank="1" showInputMessage="1" showErrorMessage="1" sqref="D8:D12 D19:D23 D30:D34 D41:D45 D52:D56" xr:uid="{29EF9B2E-EF89-480F-AFEE-975ACA526D05}">
      <formula1>$P$2:$P$5</formula1>
    </dataValidation>
    <dataValidation type="list" operator="equal" allowBlank="1" showInputMessage="1" showErrorMessage="1" sqref="C8:C12 C19:C23 C30:C34 C41:C45 C52:C56" xr:uid="{2967AB6D-23E7-4105-9DCA-4BAB33C46BEB}">
      <formula1>$AF$2:$AF$86</formula1>
    </dataValidation>
  </dataValidations>
  <pageMargins left="0.21" right="0.14000000000000001" top="0.75" bottom="0.75" header="0.3" footer="0.3"/>
  <pageSetup paperSize="9" scale="53" fitToHeight="0" orientation="landscape" horizontalDpi="4294967292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1">
    <tabColor theme="7" tint="0.39997558519241921"/>
    <pageSetUpPr fitToPage="1"/>
  </sheetPr>
  <dimension ref="A1:R111"/>
  <sheetViews>
    <sheetView showGridLines="0" showZeros="0" topLeftCell="A8" zoomScale="80" zoomScaleNormal="80" workbookViewId="0">
      <selection activeCell="D19" sqref="D19"/>
    </sheetView>
  </sheetViews>
  <sheetFormatPr defaultColWidth="9.140625" defaultRowHeight="12.75" x14ac:dyDescent="0.2"/>
  <cols>
    <col min="1" max="1" width="4" customWidth="1"/>
    <col min="2" max="2" width="25.85546875" bestFit="1" customWidth="1"/>
    <col min="3" max="3" width="24" customWidth="1"/>
    <col min="4" max="4" width="23.28515625" customWidth="1"/>
    <col min="5" max="5" width="24" customWidth="1"/>
  </cols>
  <sheetData>
    <row r="1" spans="2:18" x14ac:dyDescent="0.2">
      <c r="R1" s="84">
        <v>1</v>
      </c>
    </row>
    <row r="2" spans="2:18" ht="15.75" x14ac:dyDescent="0.25">
      <c r="B2" s="118" t="s">
        <v>24</v>
      </c>
      <c r="C2" s="119"/>
      <c r="D2" s="119"/>
      <c r="E2" s="119"/>
      <c r="F2" s="119"/>
      <c r="G2" s="119"/>
      <c r="R2" s="84">
        <v>2</v>
      </c>
    </row>
    <row r="3" spans="2:18" ht="13.5" thickBot="1" x14ac:dyDescent="0.25">
      <c r="E3" s="76"/>
      <c r="F3" s="76"/>
      <c r="G3" s="76"/>
      <c r="R3" s="84">
        <v>3</v>
      </c>
    </row>
    <row r="4" spans="2:18" ht="25.5" customHeight="1" x14ac:dyDescent="0.2">
      <c r="B4" s="546" t="s">
        <v>4</v>
      </c>
      <c r="C4" s="85" t="s">
        <v>291</v>
      </c>
      <c r="D4" s="86" t="s">
        <v>292</v>
      </c>
      <c r="E4" s="87" t="s">
        <v>150</v>
      </c>
      <c r="F4" s="88"/>
      <c r="G4" s="76"/>
      <c r="R4" s="84">
        <v>4</v>
      </c>
    </row>
    <row r="5" spans="2:18" ht="15.75" thickBot="1" x14ac:dyDescent="0.25">
      <c r="B5" s="552"/>
      <c r="C5" s="89" t="s">
        <v>19</v>
      </c>
      <c r="D5" s="90" t="s">
        <v>20</v>
      </c>
      <c r="E5" s="91" t="s">
        <v>149</v>
      </c>
      <c r="F5" s="88"/>
      <c r="G5" s="76"/>
      <c r="R5" s="84">
        <v>5</v>
      </c>
    </row>
    <row r="6" spans="2:18" ht="24.95" customHeight="1" thickBot="1" x14ac:dyDescent="0.25">
      <c r="B6" s="92">
        <f>'3.RECONVERSÃO'!B8-1</f>
        <v>2023</v>
      </c>
      <c r="C6" s="129"/>
      <c r="D6" s="130"/>
      <c r="E6" s="109">
        <f>C6+D6</f>
        <v>0</v>
      </c>
      <c r="F6" s="93"/>
      <c r="G6" s="76"/>
      <c r="I6" s="80"/>
    </row>
    <row r="7" spans="2:18" ht="24.95" customHeight="1" thickBot="1" x14ac:dyDescent="0.25">
      <c r="B7" s="92">
        <f>B6-1</f>
        <v>2022</v>
      </c>
      <c r="C7" s="131"/>
      <c r="D7" s="132"/>
      <c r="E7" s="109">
        <f t="shared" ref="E7:E10" si="0">C7+D7</f>
        <v>0</v>
      </c>
      <c r="F7" s="93"/>
      <c r="G7" s="76"/>
    </row>
    <row r="8" spans="2:18" ht="24.95" customHeight="1" thickBot="1" x14ac:dyDescent="0.25">
      <c r="B8" s="92">
        <f t="shared" ref="B8:B10" si="1">B7-1</f>
        <v>2021</v>
      </c>
      <c r="C8" s="131"/>
      <c r="D8" s="132"/>
      <c r="E8" s="109">
        <f t="shared" si="0"/>
        <v>0</v>
      </c>
      <c r="F8" s="93"/>
      <c r="G8" s="76"/>
    </row>
    <row r="9" spans="2:18" ht="24.95" customHeight="1" thickBot="1" x14ac:dyDescent="0.25">
      <c r="B9" s="92">
        <f t="shared" si="1"/>
        <v>2020</v>
      </c>
      <c r="C9" s="131"/>
      <c r="D9" s="132"/>
      <c r="E9" s="109">
        <f t="shared" si="0"/>
        <v>0</v>
      </c>
      <c r="F9" s="93"/>
      <c r="G9" s="76"/>
    </row>
    <row r="10" spans="2:18" ht="24.95" customHeight="1" thickBot="1" x14ac:dyDescent="0.25">
      <c r="B10" s="92">
        <f t="shared" si="1"/>
        <v>2019</v>
      </c>
      <c r="C10" s="131"/>
      <c r="D10" s="132"/>
      <c r="E10" s="109">
        <f t="shared" si="0"/>
        <v>0</v>
      </c>
      <c r="F10" s="93"/>
      <c r="G10" s="76"/>
    </row>
    <row r="13" spans="2:18" ht="15.75" x14ac:dyDescent="0.25">
      <c r="B13" s="118" t="s">
        <v>25</v>
      </c>
      <c r="C13" s="119"/>
      <c r="D13" s="119"/>
      <c r="E13" s="119"/>
      <c r="F13" s="119"/>
      <c r="G13" s="119"/>
    </row>
    <row r="14" spans="2:18" ht="13.5" thickBot="1" x14ac:dyDescent="0.25"/>
    <row r="15" spans="2:18" ht="13.5" customHeight="1" thickBot="1" x14ac:dyDescent="0.3">
      <c r="B15" s="94" t="s">
        <v>14</v>
      </c>
      <c r="C15" s="70" t="s">
        <v>12</v>
      </c>
      <c r="D15" s="122" t="s">
        <v>300</v>
      </c>
      <c r="E15" s="123"/>
      <c r="F15" s="124"/>
    </row>
    <row r="16" spans="2:18" ht="13.5" customHeight="1" thickBot="1" x14ac:dyDescent="0.25"/>
    <row r="17" spans="2:6" x14ac:dyDescent="0.2">
      <c r="B17" s="546" t="s">
        <v>4</v>
      </c>
      <c r="C17" s="509" t="s">
        <v>186</v>
      </c>
      <c r="D17" s="509" t="s">
        <v>187</v>
      </c>
    </row>
    <row r="18" spans="2:6" ht="13.5" thickBot="1" x14ac:dyDescent="0.25">
      <c r="B18" s="547"/>
      <c r="C18" s="549"/>
      <c r="D18" s="549"/>
    </row>
    <row r="19" spans="2:6" ht="24.95" customHeight="1" thickBot="1" x14ac:dyDescent="0.25">
      <c r="B19" s="92">
        <f>B6</f>
        <v>2023</v>
      </c>
      <c r="C19" s="133"/>
      <c r="D19" s="134"/>
    </row>
    <row r="20" spans="2:6" ht="24.95" customHeight="1" thickBot="1" x14ac:dyDescent="0.25">
      <c r="B20" s="92">
        <f t="shared" ref="B20:B23" si="2">B7</f>
        <v>2022</v>
      </c>
      <c r="C20" s="135"/>
      <c r="D20" s="136"/>
    </row>
    <row r="21" spans="2:6" ht="24.95" customHeight="1" thickBot="1" x14ac:dyDescent="0.25">
      <c r="B21" s="92">
        <f t="shared" si="2"/>
        <v>2021</v>
      </c>
      <c r="C21" s="135"/>
      <c r="D21" s="136"/>
    </row>
    <row r="22" spans="2:6" ht="24.95" customHeight="1" thickBot="1" x14ac:dyDescent="0.25">
      <c r="B22" s="92">
        <f t="shared" si="2"/>
        <v>2020</v>
      </c>
      <c r="C22" s="135"/>
      <c r="D22" s="136"/>
    </row>
    <row r="23" spans="2:6" ht="24.95" customHeight="1" thickBot="1" x14ac:dyDescent="0.25">
      <c r="B23" s="92">
        <f t="shared" si="2"/>
        <v>2019</v>
      </c>
      <c r="C23" s="135"/>
      <c r="D23" s="136"/>
    </row>
    <row r="25" spans="2:6" ht="13.5" thickBot="1" x14ac:dyDescent="0.25"/>
    <row r="26" spans="2:6" ht="15.75" thickBot="1" x14ac:dyDescent="0.3">
      <c r="B26" s="94" t="s">
        <v>15</v>
      </c>
      <c r="C26" s="70" t="s">
        <v>12</v>
      </c>
      <c r="D26" s="122"/>
      <c r="E26" s="123"/>
      <c r="F26" s="124"/>
    </row>
    <row r="27" spans="2:6" ht="13.5" thickBot="1" x14ac:dyDescent="0.25">
      <c r="B27" s="68"/>
      <c r="C27" s="70"/>
      <c r="D27" s="64"/>
      <c r="E27" s="64"/>
      <c r="F27" s="64"/>
    </row>
    <row r="28" spans="2:6" x14ac:dyDescent="0.2">
      <c r="B28" s="546" t="s">
        <v>4</v>
      </c>
      <c r="C28" s="509" t="s">
        <v>186</v>
      </c>
      <c r="D28" s="509" t="s">
        <v>187</v>
      </c>
    </row>
    <row r="29" spans="2:6" ht="13.5" customHeight="1" thickBot="1" x14ac:dyDescent="0.25">
      <c r="B29" s="547"/>
      <c r="C29" s="549"/>
      <c r="D29" s="549"/>
    </row>
    <row r="30" spans="2:6" ht="24.95" customHeight="1" thickBot="1" x14ac:dyDescent="0.25">
      <c r="B30" s="92">
        <f>B19</f>
        <v>2023</v>
      </c>
      <c r="C30" s="133"/>
      <c r="D30" s="134"/>
    </row>
    <row r="31" spans="2:6" ht="24.95" customHeight="1" thickBot="1" x14ac:dyDescent="0.25">
      <c r="B31" s="92">
        <f t="shared" ref="B31:B34" si="3">B20</f>
        <v>2022</v>
      </c>
      <c r="C31" s="135"/>
      <c r="D31" s="136"/>
    </row>
    <row r="32" spans="2:6" ht="24.95" customHeight="1" thickBot="1" x14ac:dyDescent="0.25">
      <c r="B32" s="92">
        <f t="shared" si="3"/>
        <v>2021</v>
      </c>
      <c r="C32" s="135"/>
      <c r="D32" s="136"/>
    </row>
    <row r="33" spans="2:6" ht="24.95" customHeight="1" thickBot="1" x14ac:dyDescent="0.25">
      <c r="B33" s="92">
        <f t="shared" si="3"/>
        <v>2020</v>
      </c>
      <c r="C33" s="135"/>
      <c r="D33" s="136"/>
    </row>
    <row r="34" spans="2:6" ht="24.95" customHeight="1" thickBot="1" x14ac:dyDescent="0.25">
      <c r="B34" s="92">
        <f t="shared" si="3"/>
        <v>2019</v>
      </c>
      <c r="C34" s="135"/>
      <c r="D34" s="136"/>
    </row>
    <row r="36" spans="2:6" ht="13.5" thickBot="1" x14ac:dyDescent="0.25"/>
    <row r="37" spans="2:6" ht="15.75" thickBot="1" x14ac:dyDescent="0.3">
      <c r="B37" s="94" t="s">
        <v>16</v>
      </c>
      <c r="C37" s="70" t="s">
        <v>12</v>
      </c>
      <c r="D37" s="122"/>
      <c r="E37" s="123"/>
      <c r="F37" s="124"/>
    </row>
    <row r="38" spans="2:6" ht="13.5" thickBot="1" x14ac:dyDescent="0.25">
      <c r="B38" s="68"/>
      <c r="C38" s="70"/>
      <c r="D38" s="64"/>
      <c r="E38" s="64"/>
      <c r="F38" s="64"/>
    </row>
    <row r="39" spans="2:6" x14ac:dyDescent="0.2">
      <c r="B39" s="546" t="s">
        <v>4</v>
      </c>
      <c r="C39" s="509" t="s">
        <v>186</v>
      </c>
      <c r="D39" s="509" t="s">
        <v>187</v>
      </c>
    </row>
    <row r="40" spans="2:6" ht="13.5" thickBot="1" x14ac:dyDescent="0.25">
      <c r="B40" s="547"/>
      <c r="C40" s="549"/>
      <c r="D40" s="549"/>
    </row>
    <row r="41" spans="2:6" ht="24.95" customHeight="1" thickBot="1" x14ac:dyDescent="0.25">
      <c r="B41" s="92">
        <f>B30</f>
        <v>2023</v>
      </c>
      <c r="C41" s="137"/>
      <c r="D41" s="138"/>
    </row>
    <row r="42" spans="2:6" ht="24.95" customHeight="1" thickBot="1" x14ac:dyDescent="0.25">
      <c r="B42" s="92">
        <f t="shared" ref="B42:B45" si="4">B31</f>
        <v>2022</v>
      </c>
      <c r="C42" s="137"/>
      <c r="D42" s="138"/>
    </row>
    <row r="43" spans="2:6" ht="24.95" customHeight="1" thickBot="1" x14ac:dyDescent="0.25">
      <c r="B43" s="92">
        <f t="shared" si="4"/>
        <v>2021</v>
      </c>
      <c r="C43" s="137"/>
      <c r="D43" s="138"/>
    </row>
    <row r="44" spans="2:6" ht="24.95" customHeight="1" thickBot="1" x14ac:dyDescent="0.25">
      <c r="B44" s="92">
        <f t="shared" si="4"/>
        <v>2020</v>
      </c>
      <c r="C44" s="137"/>
      <c r="D44" s="138"/>
    </row>
    <row r="45" spans="2:6" ht="24.95" customHeight="1" thickBot="1" x14ac:dyDescent="0.25">
      <c r="B45" s="92">
        <f t="shared" si="4"/>
        <v>2019</v>
      </c>
      <c r="C45" s="137"/>
      <c r="D45" s="138"/>
    </row>
    <row r="47" spans="2:6" ht="13.5" thickBot="1" x14ac:dyDescent="0.25"/>
    <row r="48" spans="2:6" ht="15.75" thickBot="1" x14ac:dyDescent="0.3">
      <c r="B48" s="94" t="s">
        <v>17</v>
      </c>
      <c r="C48" s="70" t="s">
        <v>12</v>
      </c>
      <c r="D48" s="122"/>
      <c r="E48" s="123"/>
      <c r="F48" s="124"/>
    </row>
    <row r="49" spans="2:6" ht="13.5" thickBot="1" x14ac:dyDescent="0.25">
      <c r="B49" s="68"/>
      <c r="C49" s="70"/>
      <c r="D49" s="64"/>
      <c r="E49" s="64"/>
      <c r="F49" s="64"/>
    </row>
    <row r="50" spans="2:6" x14ac:dyDescent="0.2">
      <c r="B50" s="546" t="s">
        <v>4</v>
      </c>
      <c r="C50" s="509" t="s">
        <v>186</v>
      </c>
      <c r="D50" s="509" t="s">
        <v>187</v>
      </c>
    </row>
    <row r="51" spans="2:6" ht="13.5" thickBot="1" x14ac:dyDescent="0.25">
      <c r="B51" s="547"/>
      <c r="C51" s="549"/>
      <c r="D51" s="549"/>
    </row>
    <row r="52" spans="2:6" ht="24.95" customHeight="1" thickBot="1" x14ac:dyDescent="0.25">
      <c r="B52" s="92">
        <f>B41</f>
        <v>2023</v>
      </c>
      <c r="C52" s="137"/>
      <c r="D52" s="138"/>
    </row>
    <row r="53" spans="2:6" ht="24.95" customHeight="1" thickBot="1" x14ac:dyDescent="0.25">
      <c r="B53" s="92">
        <f t="shared" ref="B53:B56" si="5">B42</f>
        <v>2022</v>
      </c>
      <c r="C53" s="137"/>
      <c r="D53" s="138"/>
    </row>
    <row r="54" spans="2:6" ht="24.95" customHeight="1" thickBot="1" x14ac:dyDescent="0.25">
      <c r="B54" s="92">
        <f t="shared" si="5"/>
        <v>2021</v>
      </c>
      <c r="C54" s="137"/>
      <c r="D54" s="138"/>
    </row>
    <row r="55" spans="2:6" ht="24.95" customHeight="1" thickBot="1" x14ac:dyDescent="0.25">
      <c r="B55" s="92">
        <f t="shared" si="5"/>
        <v>2020</v>
      </c>
      <c r="C55" s="137"/>
      <c r="D55" s="138"/>
    </row>
    <row r="56" spans="2:6" ht="24.95" customHeight="1" thickBot="1" x14ac:dyDescent="0.25">
      <c r="B56" s="92">
        <f t="shared" si="5"/>
        <v>2019</v>
      </c>
      <c r="C56" s="137"/>
      <c r="D56" s="138"/>
    </row>
    <row r="58" spans="2:6" ht="13.5" thickBot="1" x14ac:dyDescent="0.25"/>
    <row r="59" spans="2:6" ht="15.75" thickBot="1" x14ac:dyDescent="0.3">
      <c r="B59" s="94" t="s">
        <v>18</v>
      </c>
      <c r="C59" s="70" t="s">
        <v>12</v>
      </c>
      <c r="D59" s="122"/>
      <c r="E59" s="123"/>
      <c r="F59" s="124"/>
    </row>
    <row r="60" spans="2:6" ht="13.5" thickBot="1" x14ac:dyDescent="0.25"/>
    <row r="61" spans="2:6" x14ac:dyDescent="0.2">
      <c r="B61" s="546" t="s">
        <v>4</v>
      </c>
      <c r="C61" s="509" t="s">
        <v>186</v>
      </c>
      <c r="D61" s="509" t="s">
        <v>187</v>
      </c>
    </row>
    <row r="62" spans="2:6" ht="13.5" thickBot="1" x14ac:dyDescent="0.25">
      <c r="B62" s="547"/>
      <c r="C62" s="549"/>
      <c r="D62" s="549"/>
    </row>
    <row r="63" spans="2:6" ht="24.95" customHeight="1" thickBot="1" x14ac:dyDescent="0.25">
      <c r="B63" s="92">
        <f>B52</f>
        <v>2023</v>
      </c>
      <c r="C63" s="137"/>
      <c r="D63" s="138"/>
    </row>
    <row r="64" spans="2:6" ht="24.95" customHeight="1" thickBot="1" x14ac:dyDescent="0.25">
      <c r="B64" s="92">
        <f t="shared" ref="B64:B67" si="6">B53</f>
        <v>2022</v>
      </c>
      <c r="C64" s="137"/>
      <c r="D64" s="138"/>
    </row>
    <row r="65" spans="1:7" ht="24.95" customHeight="1" thickBot="1" x14ac:dyDescent="0.25">
      <c r="B65" s="92">
        <f t="shared" si="6"/>
        <v>2021</v>
      </c>
      <c r="C65" s="137"/>
      <c r="D65" s="138"/>
    </row>
    <row r="66" spans="1:7" ht="24.95" customHeight="1" thickBot="1" x14ac:dyDescent="0.25">
      <c r="B66" s="92">
        <f t="shared" si="6"/>
        <v>2020</v>
      </c>
      <c r="C66" s="137"/>
      <c r="D66" s="138"/>
    </row>
    <row r="67" spans="1:7" ht="24.95" customHeight="1" thickBot="1" x14ac:dyDescent="0.25">
      <c r="B67" s="92">
        <f t="shared" si="6"/>
        <v>2019</v>
      </c>
      <c r="C67" s="137"/>
      <c r="D67" s="138"/>
    </row>
    <row r="70" spans="1:7" ht="15.75" x14ac:dyDescent="0.25">
      <c r="B70" s="118" t="s">
        <v>26</v>
      </c>
      <c r="C70" s="119"/>
      <c r="D70" s="119"/>
      <c r="E70" s="119"/>
      <c r="F70" s="119"/>
      <c r="G70" s="119"/>
    </row>
    <row r="71" spans="1:7" ht="13.5" thickBot="1" x14ac:dyDescent="0.25">
      <c r="A71" s="80"/>
    </row>
    <row r="72" spans="1:7" x14ac:dyDescent="0.2">
      <c r="B72" s="546" t="s">
        <v>21</v>
      </c>
      <c r="C72" s="546" t="s">
        <v>296</v>
      </c>
      <c r="D72" s="546" t="s">
        <v>22</v>
      </c>
      <c r="E72" s="509" t="s">
        <v>23</v>
      </c>
    </row>
    <row r="73" spans="1:7" ht="13.5" thickBot="1" x14ac:dyDescent="0.25">
      <c r="B73" s="547"/>
      <c r="C73" s="548"/>
      <c r="D73" s="548"/>
      <c r="E73" s="549"/>
    </row>
    <row r="74" spans="1:7" ht="24.95" customHeight="1" thickBot="1" x14ac:dyDescent="0.25">
      <c r="B74" s="604">
        <v>1</v>
      </c>
      <c r="C74" s="601">
        <f>'2A AP HIDR'!F6</f>
        <v>0</v>
      </c>
      <c r="D74" s="137">
        <v>1</v>
      </c>
      <c r="E74" s="138">
        <v>100</v>
      </c>
    </row>
    <row r="75" spans="1:7" ht="24.95" customHeight="1" thickBot="1" x14ac:dyDescent="0.25">
      <c r="B75" s="551"/>
      <c r="C75" s="602"/>
      <c r="D75" s="137"/>
      <c r="E75" s="138"/>
    </row>
    <row r="76" spans="1:7" ht="24.95" customHeight="1" thickBot="1" x14ac:dyDescent="0.25">
      <c r="B76" s="548"/>
      <c r="C76" s="603"/>
      <c r="D76" s="137"/>
      <c r="E76" s="138"/>
    </row>
    <row r="77" spans="1:7" ht="9" customHeight="1" x14ac:dyDescent="0.2">
      <c r="B77" s="95"/>
      <c r="C77" s="95"/>
      <c r="D77" s="96" t="s">
        <v>27</v>
      </c>
      <c r="E77" s="97">
        <f>SUM(E74:E76)</f>
        <v>100</v>
      </c>
    </row>
    <row r="78" spans="1:7" ht="18.75" customHeight="1" thickBot="1" x14ac:dyDescent="0.25"/>
    <row r="79" spans="1:7" ht="13.5" customHeight="1" x14ac:dyDescent="0.2">
      <c r="B79" s="546" t="s">
        <v>21</v>
      </c>
      <c r="C79" s="546" t="s">
        <v>296</v>
      </c>
      <c r="D79" s="546" t="s">
        <v>22</v>
      </c>
      <c r="E79" s="509" t="s">
        <v>23</v>
      </c>
    </row>
    <row r="80" spans="1:7" ht="13.5" customHeight="1" thickBot="1" x14ac:dyDescent="0.25">
      <c r="B80" s="547"/>
      <c r="C80" s="548"/>
      <c r="D80" s="548"/>
      <c r="E80" s="549"/>
    </row>
    <row r="81" spans="2:5" ht="24.95" customHeight="1" thickBot="1" x14ac:dyDescent="0.25">
      <c r="B81" s="604">
        <v>2</v>
      </c>
      <c r="C81" s="601">
        <f>'2A AP HIDR'!F17</f>
        <v>0</v>
      </c>
      <c r="D81" s="137"/>
      <c r="E81" s="138"/>
    </row>
    <row r="82" spans="2:5" ht="24.95" customHeight="1" thickBot="1" x14ac:dyDescent="0.25">
      <c r="B82" s="551"/>
      <c r="C82" s="602"/>
      <c r="D82" s="137"/>
      <c r="E82" s="138"/>
    </row>
    <row r="83" spans="2:5" ht="24.95" customHeight="1" thickBot="1" x14ac:dyDescent="0.25">
      <c r="B83" s="548"/>
      <c r="C83" s="603"/>
      <c r="D83" s="137"/>
      <c r="E83" s="138"/>
    </row>
    <row r="84" spans="2:5" ht="15.75" customHeight="1" x14ac:dyDescent="0.2">
      <c r="B84" s="95"/>
      <c r="C84" s="95"/>
      <c r="D84" s="96" t="s">
        <v>27</v>
      </c>
      <c r="E84" s="97">
        <f>SUM(E81:E83)</f>
        <v>0</v>
      </c>
    </row>
    <row r="85" spans="2:5" ht="13.5" thickBot="1" x14ac:dyDescent="0.25"/>
    <row r="86" spans="2:5" ht="12.75" customHeight="1" x14ac:dyDescent="0.2">
      <c r="B86" s="546" t="s">
        <v>21</v>
      </c>
      <c r="C86" s="546" t="s">
        <v>296</v>
      </c>
      <c r="D86" s="546" t="s">
        <v>22</v>
      </c>
      <c r="E86" s="509" t="s">
        <v>23</v>
      </c>
    </row>
    <row r="87" spans="2:5" ht="13.5" thickBot="1" x14ac:dyDescent="0.25">
      <c r="B87" s="547"/>
      <c r="C87" s="548"/>
      <c r="D87" s="548"/>
      <c r="E87" s="549"/>
    </row>
    <row r="88" spans="2:5" ht="24.95" customHeight="1" thickBot="1" x14ac:dyDescent="0.25">
      <c r="B88" s="604">
        <v>3</v>
      </c>
      <c r="C88" s="601">
        <f>'2A AP HIDR'!F28</f>
        <v>0</v>
      </c>
      <c r="D88" s="137"/>
      <c r="E88" s="138"/>
    </row>
    <row r="89" spans="2:5" ht="24.95" customHeight="1" thickBot="1" x14ac:dyDescent="0.25">
      <c r="B89" s="551"/>
      <c r="C89" s="602"/>
      <c r="D89" s="137"/>
      <c r="E89" s="138"/>
    </row>
    <row r="90" spans="2:5" ht="24.95" customHeight="1" thickBot="1" x14ac:dyDescent="0.25">
      <c r="B90" s="548"/>
      <c r="C90" s="603"/>
      <c r="D90" s="137"/>
      <c r="E90" s="138"/>
    </row>
    <row r="91" spans="2:5" ht="24.95" customHeight="1" x14ac:dyDescent="0.2">
      <c r="B91" s="95"/>
      <c r="C91" s="95"/>
      <c r="D91" s="96" t="s">
        <v>27</v>
      </c>
      <c r="E91" s="97">
        <f>SUM(E88:E90)</f>
        <v>0</v>
      </c>
    </row>
    <row r="92" spans="2:5" ht="13.5" thickBot="1" x14ac:dyDescent="0.25"/>
    <row r="93" spans="2:5" ht="12.75" customHeight="1" x14ac:dyDescent="0.2">
      <c r="B93" s="546" t="s">
        <v>21</v>
      </c>
      <c r="C93" s="546" t="s">
        <v>296</v>
      </c>
      <c r="D93" s="546" t="s">
        <v>22</v>
      </c>
      <c r="E93" s="509" t="s">
        <v>23</v>
      </c>
    </row>
    <row r="94" spans="2:5" ht="13.5" thickBot="1" x14ac:dyDescent="0.25">
      <c r="B94" s="547"/>
      <c r="C94" s="548"/>
      <c r="D94" s="548"/>
      <c r="E94" s="549"/>
    </row>
    <row r="95" spans="2:5" ht="24.95" customHeight="1" thickBot="1" x14ac:dyDescent="0.25">
      <c r="B95" s="604">
        <v>4</v>
      </c>
      <c r="C95" s="601">
        <f>'2A AP HIDR'!F39</f>
        <v>0</v>
      </c>
      <c r="D95" s="137"/>
      <c r="E95" s="138"/>
    </row>
    <row r="96" spans="2:5" ht="24.95" customHeight="1" thickBot="1" x14ac:dyDescent="0.25">
      <c r="B96" s="551"/>
      <c r="C96" s="602"/>
      <c r="D96" s="137"/>
      <c r="E96" s="138"/>
    </row>
    <row r="97" spans="1:6" ht="24.95" customHeight="1" thickBot="1" x14ac:dyDescent="0.25">
      <c r="B97" s="548"/>
      <c r="C97" s="603"/>
      <c r="D97" s="137"/>
      <c r="E97" s="138"/>
    </row>
    <row r="98" spans="1:6" ht="24.95" customHeight="1" x14ac:dyDescent="0.2">
      <c r="B98" s="95"/>
      <c r="C98" s="95"/>
      <c r="D98" s="96" t="s">
        <v>27</v>
      </c>
      <c r="E98" s="97">
        <f>SUM(E95:E97)</f>
        <v>0</v>
      </c>
    </row>
    <row r="99" spans="1:6" ht="13.5" thickBot="1" x14ac:dyDescent="0.25"/>
    <row r="100" spans="1:6" ht="12.75" customHeight="1" x14ac:dyDescent="0.2">
      <c r="B100" s="546" t="s">
        <v>21</v>
      </c>
      <c r="C100" s="546" t="s">
        <v>296</v>
      </c>
      <c r="D100" s="546" t="s">
        <v>22</v>
      </c>
      <c r="E100" s="509" t="s">
        <v>23</v>
      </c>
    </row>
    <row r="101" spans="1:6" ht="13.5" thickBot="1" x14ac:dyDescent="0.25">
      <c r="B101" s="547"/>
      <c r="C101" s="548"/>
      <c r="D101" s="548"/>
      <c r="E101" s="549"/>
    </row>
    <row r="102" spans="1:6" ht="24.95" customHeight="1" thickBot="1" x14ac:dyDescent="0.25">
      <c r="B102" s="604">
        <v>5</v>
      </c>
      <c r="C102" s="601">
        <f>'2A AP HIDR'!F50</f>
        <v>0</v>
      </c>
      <c r="D102" s="137"/>
      <c r="E102" s="138"/>
    </row>
    <row r="103" spans="1:6" ht="24.95" customHeight="1" thickBot="1" x14ac:dyDescent="0.25">
      <c r="B103" s="551"/>
      <c r="C103" s="602"/>
      <c r="D103" s="137"/>
      <c r="E103" s="138"/>
    </row>
    <row r="104" spans="1:6" ht="24.95" customHeight="1" thickBot="1" x14ac:dyDescent="0.25">
      <c r="B104" s="548"/>
      <c r="C104" s="603"/>
      <c r="D104" s="137"/>
      <c r="E104" s="138"/>
    </row>
    <row r="105" spans="1:6" ht="24" customHeight="1" x14ac:dyDescent="0.2">
      <c r="D105" s="96" t="s">
        <v>27</v>
      </c>
      <c r="E105" s="97">
        <f>SUM(E102:E104)</f>
        <v>0</v>
      </c>
    </row>
    <row r="107" spans="1:6" x14ac:dyDescent="0.2">
      <c r="A107" s="76"/>
      <c r="B107" s="76"/>
      <c r="C107" s="76"/>
      <c r="D107" s="76"/>
      <c r="E107" s="76"/>
      <c r="F107" s="76"/>
    </row>
    <row r="108" spans="1:6" ht="15" x14ac:dyDescent="0.2">
      <c r="A108" s="76"/>
      <c r="B108" s="36"/>
      <c r="C108" s="36"/>
      <c r="D108" s="36"/>
      <c r="E108" s="36"/>
      <c r="F108" s="76"/>
    </row>
    <row r="109" spans="1:6" ht="15" x14ac:dyDescent="0.2">
      <c r="A109" s="76"/>
      <c r="B109" s="36"/>
      <c r="C109" s="36"/>
      <c r="D109" s="36"/>
      <c r="E109" s="36"/>
      <c r="F109" s="76"/>
    </row>
    <row r="110" spans="1:6" ht="15" x14ac:dyDescent="0.2">
      <c r="A110" s="76"/>
      <c r="B110" s="36"/>
      <c r="C110" s="36"/>
      <c r="D110" s="174"/>
      <c r="E110" s="36"/>
      <c r="F110" s="76"/>
    </row>
    <row r="111" spans="1:6" ht="15" x14ac:dyDescent="0.2">
      <c r="A111" s="76"/>
      <c r="B111" s="36"/>
      <c r="C111" s="36"/>
      <c r="D111" s="36"/>
      <c r="E111" s="36"/>
      <c r="F111" s="76"/>
    </row>
  </sheetData>
  <mergeCells count="46">
    <mergeCell ref="C88:C90"/>
    <mergeCell ref="C95:C97"/>
    <mergeCell ref="C102:C104"/>
    <mergeCell ref="B102:B104"/>
    <mergeCell ref="B93:B94"/>
    <mergeCell ref="B100:B101"/>
    <mergeCell ref="C100:C101"/>
    <mergeCell ref="D100:D101"/>
    <mergeCell ref="E100:E101"/>
    <mergeCell ref="B74:B76"/>
    <mergeCell ref="B81:B83"/>
    <mergeCell ref="B88:B90"/>
    <mergeCell ref="B95:B97"/>
    <mergeCell ref="B86:B87"/>
    <mergeCell ref="C86:C87"/>
    <mergeCell ref="D86:D87"/>
    <mergeCell ref="E86:E87"/>
    <mergeCell ref="C93:C94"/>
    <mergeCell ref="D93:D94"/>
    <mergeCell ref="E93:E94"/>
    <mergeCell ref="D79:D80"/>
    <mergeCell ref="E79:E80"/>
    <mergeCell ref="C74:C76"/>
    <mergeCell ref="C81:C83"/>
    <mergeCell ref="B4:B5"/>
    <mergeCell ref="B79:B80"/>
    <mergeCell ref="C79:C80"/>
    <mergeCell ref="B50:B51"/>
    <mergeCell ref="B61:B62"/>
    <mergeCell ref="B72:B73"/>
    <mergeCell ref="D61:D62"/>
    <mergeCell ref="D72:D73"/>
    <mergeCell ref="E72:E73"/>
    <mergeCell ref="C72:C73"/>
    <mergeCell ref="B17:B18"/>
    <mergeCell ref="B28:B29"/>
    <mergeCell ref="B39:B40"/>
    <mergeCell ref="C17:C18"/>
    <mergeCell ref="C28:C29"/>
    <mergeCell ref="C39:C40"/>
    <mergeCell ref="C50:C51"/>
    <mergeCell ref="C61:C62"/>
    <mergeCell ref="D17:D18"/>
    <mergeCell ref="D28:D29"/>
    <mergeCell ref="D39:D40"/>
    <mergeCell ref="D50:D51"/>
  </mergeCells>
  <conditionalFormatting sqref="E77">
    <cfRule type="cellIs" dxfId="7" priority="10" stopIfTrue="1" operator="equal">
      <formula>100</formula>
    </cfRule>
  </conditionalFormatting>
  <conditionalFormatting sqref="E84">
    <cfRule type="cellIs" dxfId="6" priority="4" stopIfTrue="1" operator="equal">
      <formula>100</formula>
    </cfRule>
  </conditionalFormatting>
  <conditionalFormatting sqref="E91">
    <cfRule type="cellIs" dxfId="5" priority="3" stopIfTrue="1" operator="equal">
      <formula>100</formula>
    </cfRule>
  </conditionalFormatting>
  <conditionalFormatting sqref="E98">
    <cfRule type="cellIs" dxfId="4" priority="2" stopIfTrue="1" operator="equal">
      <formula>100</formula>
    </cfRule>
  </conditionalFormatting>
  <conditionalFormatting sqref="E105">
    <cfRule type="cellIs" dxfId="3" priority="1" stopIfTrue="1" operator="equal">
      <formula>100</formula>
    </cfRule>
  </conditionalFormatting>
  <dataValidations count="1">
    <dataValidation type="list" allowBlank="1" showInputMessage="1" showErrorMessage="1" sqref="D74:D76 D102:D104 D95:D97 D88:D90 D81:D83" xr:uid="{00000000-0002-0000-0300-000000000000}">
      <formula1>$R$1:$R$5</formula1>
    </dataValidation>
  </dataValidations>
  <pageMargins left="0.15" right="0.28000000000000003" top="0.25" bottom="0.18" header="0.12" footer="0.12"/>
  <pageSetup scale="6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00A6F-EDD9-430F-B702-6332F3114A21}">
  <sheetPr codeName="Folha7">
    <tabColor theme="7" tint="0.39997558519241921"/>
    <pageSetUpPr fitToPage="1"/>
  </sheetPr>
  <dimension ref="B2:I24"/>
  <sheetViews>
    <sheetView showGridLines="0" zoomScale="20" zoomScaleNormal="20" workbookViewId="0">
      <selection sqref="A1:XFD1048576"/>
    </sheetView>
  </sheetViews>
  <sheetFormatPr defaultColWidth="9.140625" defaultRowHeight="12.75" x14ac:dyDescent="0.2"/>
  <cols>
    <col min="1" max="1" width="4.5703125" customWidth="1"/>
    <col min="2" max="2" width="20.7109375" customWidth="1"/>
    <col min="3" max="3" width="25.7109375" customWidth="1"/>
    <col min="4" max="8" width="33.140625" bestFit="1" customWidth="1"/>
    <col min="9" max="9" width="21.28515625" customWidth="1"/>
  </cols>
  <sheetData>
    <row r="2" spans="2:9" ht="18.75" x14ac:dyDescent="0.2">
      <c r="B2" s="120" t="s">
        <v>294</v>
      </c>
      <c r="C2" s="119"/>
      <c r="D2" s="119"/>
      <c r="E2" s="119"/>
      <c r="F2" s="119"/>
      <c r="G2" s="119"/>
    </row>
    <row r="3" spans="2:9" ht="13.5" thickBot="1" x14ac:dyDescent="0.25"/>
    <row r="4" spans="2:9" ht="15" x14ac:dyDescent="0.2">
      <c r="B4" s="546" t="s">
        <v>4</v>
      </c>
      <c r="C4" s="546" t="s">
        <v>150</v>
      </c>
      <c r="D4" s="87" t="s">
        <v>279</v>
      </c>
      <c r="E4" s="87" t="s">
        <v>279</v>
      </c>
      <c r="F4" s="87" t="s">
        <v>279</v>
      </c>
      <c r="G4" s="87" t="s">
        <v>279</v>
      </c>
      <c r="H4" s="87" t="s">
        <v>279</v>
      </c>
      <c r="I4" s="546" t="s">
        <v>293</v>
      </c>
    </row>
    <row r="5" spans="2:9" ht="15.75" thickBot="1" x14ac:dyDescent="0.25">
      <c r="B5" s="552"/>
      <c r="C5" s="553"/>
      <c r="D5" s="98" t="s">
        <v>277</v>
      </c>
      <c r="E5" s="98" t="s">
        <v>278</v>
      </c>
      <c r="F5" s="98" t="s">
        <v>280</v>
      </c>
      <c r="G5" s="98" t="s">
        <v>281</v>
      </c>
      <c r="H5" s="98" t="s">
        <v>282</v>
      </c>
      <c r="I5" s="548"/>
    </row>
    <row r="6" spans="2:9" ht="24.95" customHeight="1" thickBot="1" x14ac:dyDescent="0.25">
      <c r="B6" s="92">
        <f>'4.RESERVA AGUA'!B6</f>
        <v>2023</v>
      </c>
      <c r="C6" s="130">
        <f>'4.RESERVA AGUA'!E6</f>
        <v>0</v>
      </c>
      <c r="D6" s="132">
        <f>'4.RESERVA AGUA'!D19*1000000</f>
        <v>0</v>
      </c>
      <c r="E6" s="132"/>
      <c r="F6" s="139"/>
      <c r="G6" s="139"/>
      <c r="H6" s="139"/>
      <c r="I6" s="117">
        <f>H6+G6+F6+E6+D6-C6</f>
        <v>0</v>
      </c>
    </row>
    <row r="7" spans="2:9" ht="24.95" customHeight="1" thickBot="1" x14ac:dyDescent="0.25">
      <c r="B7" s="92">
        <f>'4.RESERVA AGUA'!B7</f>
        <v>2022</v>
      </c>
      <c r="C7" s="132">
        <f>'4.RESERVA AGUA'!E7</f>
        <v>0</v>
      </c>
      <c r="D7" s="132">
        <f>'4.RESERVA AGUA'!D20*1000000</f>
        <v>0</v>
      </c>
      <c r="E7" s="132"/>
      <c r="F7" s="139"/>
      <c r="G7" s="139"/>
      <c r="H7" s="139"/>
      <c r="I7" s="117">
        <f t="shared" ref="I7:I10" si="0">H7+G7+F7+E7+D7-C7</f>
        <v>0</v>
      </c>
    </row>
    <row r="8" spans="2:9" ht="24.95" customHeight="1" thickBot="1" x14ac:dyDescent="0.25">
      <c r="B8" s="92">
        <f>'4.RESERVA AGUA'!B8</f>
        <v>2021</v>
      </c>
      <c r="C8" s="132">
        <f>'4.RESERVA AGUA'!E8</f>
        <v>0</v>
      </c>
      <c r="D8" s="132">
        <f>'4.RESERVA AGUA'!D21*1000000</f>
        <v>0</v>
      </c>
      <c r="E8" s="132"/>
      <c r="F8" s="139"/>
      <c r="G8" s="139"/>
      <c r="H8" s="139"/>
      <c r="I8" s="117">
        <f t="shared" si="0"/>
        <v>0</v>
      </c>
    </row>
    <row r="9" spans="2:9" ht="24.95" customHeight="1" thickBot="1" x14ac:dyDescent="0.25">
      <c r="B9" s="92">
        <f>'4.RESERVA AGUA'!B9</f>
        <v>2020</v>
      </c>
      <c r="C9" s="132">
        <f>'4.RESERVA AGUA'!E9</f>
        <v>0</v>
      </c>
      <c r="D9" s="132">
        <f>'4.RESERVA AGUA'!D22*1000000</f>
        <v>0</v>
      </c>
      <c r="E9" s="132"/>
      <c r="F9" s="139"/>
      <c r="G9" s="139"/>
      <c r="H9" s="139"/>
      <c r="I9" s="117">
        <f t="shared" si="0"/>
        <v>0</v>
      </c>
    </row>
    <row r="10" spans="2:9" ht="24.95" customHeight="1" thickBot="1" x14ac:dyDescent="0.25">
      <c r="B10" s="92">
        <f>'4.RESERVA AGUA'!B10</f>
        <v>2019</v>
      </c>
      <c r="C10" s="132">
        <f>'4.RESERVA AGUA'!E10</f>
        <v>0</v>
      </c>
      <c r="D10" s="132">
        <f>'4.RESERVA AGUA'!D23*1000000</f>
        <v>0</v>
      </c>
      <c r="E10" s="132"/>
      <c r="F10" s="139"/>
      <c r="G10" s="139"/>
      <c r="H10" s="139"/>
      <c r="I10" s="117">
        <f t="shared" si="0"/>
        <v>0</v>
      </c>
    </row>
    <row r="11" spans="2:9" ht="16.5" customHeight="1" x14ac:dyDescent="0.2"/>
    <row r="12" spans="2:9" ht="16.5" customHeight="1" x14ac:dyDescent="0.2">
      <c r="B12" s="121" t="s">
        <v>284</v>
      </c>
      <c r="C12" s="119"/>
    </row>
    <row r="13" spans="2:9" ht="7.5" customHeight="1" thickBot="1" x14ac:dyDescent="0.25"/>
    <row r="14" spans="2:9" ht="24.95" customHeight="1" thickBot="1" x14ac:dyDescent="0.25">
      <c r="B14" s="99" t="s">
        <v>285</v>
      </c>
      <c r="C14" s="100">
        <f>COUNTIF(I5:I9,"&lt;0")</f>
        <v>0</v>
      </c>
    </row>
    <row r="15" spans="2:9" ht="24.95" customHeight="1" thickBot="1" x14ac:dyDescent="0.25">
      <c r="B15" s="101" t="s">
        <v>286</v>
      </c>
      <c r="C15" s="100">
        <f>COUNTIF(I6:I10,"&gt;0")</f>
        <v>0</v>
      </c>
    </row>
    <row r="16" spans="2:9" ht="12" customHeight="1" thickBot="1" x14ac:dyDescent="0.25"/>
    <row r="17" spans="2:5" ht="24.95" customHeight="1" thickBot="1" x14ac:dyDescent="0.3">
      <c r="B17" s="102" t="s">
        <v>283</v>
      </c>
      <c r="C17" s="103"/>
      <c r="D17" s="155">
        <f>IFERROR(C15/(C14+C15),0)</f>
        <v>0</v>
      </c>
    </row>
    <row r="21" spans="2:5" ht="15" x14ac:dyDescent="0.2">
      <c r="B21" s="36"/>
      <c r="C21" s="36"/>
      <c r="D21" s="36"/>
      <c r="E21" s="36"/>
    </row>
    <row r="22" spans="2:5" ht="15" x14ac:dyDescent="0.2">
      <c r="B22" s="36"/>
      <c r="C22" s="36"/>
      <c r="D22" s="36"/>
      <c r="E22" s="36"/>
    </row>
    <row r="23" spans="2:5" ht="15" x14ac:dyDescent="0.2">
      <c r="B23" s="36"/>
      <c r="C23" s="36"/>
      <c r="D23" s="174"/>
      <c r="E23" s="36"/>
    </row>
    <row r="24" spans="2:5" ht="15" x14ac:dyDescent="0.2">
      <c r="B24" s="36"/>
      <c r="C24" s="36"/>
      <c r="D24" s="36"/>
      <c r="E24" s="36"/>
    </row>
  </sheetData>
  <mergeCells count="3">
    <mergeCell ref="B4:B5"/>
    <mergeCell ref="C4:C5"/>
    <mergeCell ref="I4:I5"/>
  </mergeCells>
  <conditionalFormatting sqref="D17">
    <cfRule type="cellIs" dxfId="2" priority="1" operator="lessThan">
      <formula>0.8</formula>
    </cfRule>
  </conditionalFormatting>
  <conditionalFormatting sqref="I6:I10">
    <cfRule type="cellIs" dxfId="1" priority="3" operator="greaterThan">
      <formula>0</formula>
    </cfRule>
    <cfRule type="cellIs" dxfId="0" priority="4" operator="lessThan">
      <formula>0</formula>
    </cfRule>
  </conditionalFormatting>
  <pageMargins left="0.09" right="0.09" top="0.75" bottom="0.75" header="0.3" footer="0.3"/>
  <pageSetup paperSize="9" scale="63" fitToHeight="0" orientation="landscape" horizontalDpi="4294967292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r n z N W H 5 p z e K k A A A A 9 g A A A B I A H A B D b 2 5 m a W c v U G F j a 2 F n Z S 5 4 b W w g o h g A K K A U A A A A A A A A A A A A A A A A A A A A A A A A A A A A h Y 8 x D o I w G I W v Q r r T l h o T J T 9 l c J W E R G N c m 1 K h E Q q h x X I 3 B 4 / k F c Q o 6 u b 4 v v c N 7 9 2 v N 0 j H p g 4 u q r e 6 N Q m K M E W B M r I t t C k T N L h T u E I p h 1 z I s y h V M M n G x q M t E l Q 5 1 8 W E e O + x X + C 2 L w m j N C L H b L u T l W o E + s j 6 v x x q Y 5 0 w U i E O h 9 c Y z n D E 1 p g t G a Z A Z g i Z N l + B T X u f 7 Q + E z V C 7 o V e 8 c 2 G + B z J H I O 8 P / A F Q S w M E F A A C A A g A r n z N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5 8 z V g o i k e 4 D g A A A B E A A A A T A B w A R m 9 y b X V s Y X M v U 2 V j d G l v b j E u b S C i G A A o o B Q A A A A A A A A A A A A A A A A A A A A A A A A A A A A r T k 0 u y c z P U w i G 0 I b W A F B L A Q I t A B Q A A g A I A K 5 8 z V h + a c 3 i p A A A A P Y A A A A S A A A A A A A A A A A A A A A A A A A A A A B D b 2 5 m a W c v U G F j a 2 F n Z S 5 4 b W x Q S w E C L Q A U A A I A C A C u f M 1 Y D 8 r p q 6 Q A A A D p A A A A E w A A A A A A A A A A A A A A A A D w A A A A W 0 N v b n R l b n R f V H l w Z X N d L n h t b F B L A Q I t A B Q A A g A I A K 5 8 z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N A N v 5 E 2 M W R J q m j N C L 0 f f y A A A A A A I A A A A A A A N m A A D A A A A A E A A A A D + C u q K r h H Z l 7 T y G 3 j A B M s c A A A A A B I A A A K A A A A A Q A A A A L U M R x 5 d L b T S 2 y B M x y 9 V g P l A A A A A 1 e 9 e I + j a + H s 2 K u 7 5 Q l y u P K H W 6 p D G O N d C K F E 7 A b V v N v N 8 V + G P / p r 2 s J e 8 2 1 m b 6 2 V 3 i T i M Q / c R 8 k D W R w n n u s w a I n v 7 3 n R p b E 7 n W j 7 o n d + J 2 l R Q A A A C M Y T 5 Q d s + 8 H K W J M A w q L 5 F 1 1 V 3 a L w = = < / D a t a M a s h u p > 
</file>

<file path=customXml/itemProps1.xml><?xml version="1.0" encoding="utf-8"?>
<ds:datastoreItem xmlns:ds="http://schemas.openxmlformats.org/officeDocument/2006/customXml" ds:itemID="{29A278CC-1274-4512-A4FA-9E82C367798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12</vt:i4>
      </vt:variant>
      <vt:variant>
        <vt:lpstr>Intervalos com Nome</vt:lpstr>
      </vt:variant>
      <vt:variant>
        <vt:i4>3</vt:i4>
      </vt:variant>
    </vt:vector>
  </HeadingPairs>
  <TitlesOfParts>
    <vt:vector size="15" baseType="lpstr">
      <vt:lpstr>Ajuda</vt:lpstr>
      <vt:lpstr>--</vt:lpstr>
      <vt:lpstr>1 IDENTIFICAÇÃO</vt:lpstr>
      <vt:lpstr>----</vt:lpstr>
      <vt:lpstr>2A AP HIDR</vt:lpstr>
      <vt:lpstr>2B EFMA</vt:lpstr>
      <vt:lpstr>3.RECONVERSÃO</vt:lpstr>
      <vt:lpstr>4.RESERVA AGUA</vt:lpstr>
      <vt:lpstr>5.GARANTIA HÍDRICA</vt:lpstr>
      <vt:lpstr>TABELA_SECA</vt:lpstr>
      <vt:lpstr>TABELA_SECA_EDIA</vt:lpstr>
      <vt:lpstr>TABELA_EDIA</vt:lpstr>
      <vt:lpstr>'--'!nome1</vt:lpstr>
      <vt:lpstr>'2B EFMA'!nome1</vt:lpstr>
      <vt:lpstr>nome1</vt:lpstr>
    </vt:vector>
  </TitlesOfParts>
  <Company>DRAEDM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 Aj Prod Rend</dc:creator>
  <cp:lastModifiedBy>DGADR</cp:lastModifiedBy>
  <cp:lastPrinted>2024-04-26T15:23:49Z</cp:lastPrinted>
  <dcterms:created xsi:type="dcterms:W3CDTF">2004-02-11T11:09:45Z</dcterms:created>
  <dcterms:modified xsi:type="dcterms:W3CDTF">2025-04-02T14:48:14Z</dcterms:modified>
</cp:coreProperties>
</file>